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857" activeTab="9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50" r:id="rId18"/>
    <sheet name="Item19" sheetId="51" r:id="rId19"/>
    <sheet name="Item20" sheetId="52" r:id="rId20"/>
    <sheet name="Item21" sheetId="54" r:id="rId21"/>
    <sheet name="Item22" sheetId="55" r:id="rId22"/>
    <sheet name="Item23" sheetId="56" r:id="rId23"/>
    <sheet name="Item24" sheetId="57" r:id="rId24"/>
    <sheet name="Item25" sheetId="58" r:id="rId25"/>
    <sheet name="Item26" sheetId="59" r:id="rId26"/>
    <sheet name="Item27" sheetId="60" r:id="rId27"/>
    <sheet name="Item28" sheetId="61" r:id="rId28"/>
    <sheet name="Item29" sheetId="62" r:id="rId29"/>
    <sheet name="Item30" sheetId="63" r:id="rId30"/>
    <sheet name="Item31" sheetId="66" r:id="rId31"/>
    <sheet name="Item32" sheetId="67" r:id="rId32"/>
    <sheet name="Item33" sheetId="22" r:id="rId33"/>
    <sheet name="Item34" sheetId="23" r:id="rId34"/>
    <sheet name="Item35" sheetId="24" r:id="rId35"/>
    <sheet name="Item36" sheetId="26" state="hidden" r:id="rId36"/>
    <sheet name="Item37" sheetId="27" state="hidden" r:id="rId37"/>
    <sheet name="Item38" sheetId="29" state="hidden" r:id="rId38"/>
    <sheet name="Item39" sheetId="30" state="hidden" r:id="rId39"/>
    <sheet name="Item40" sheetId="31" state="hidden" r:id="rId40"/>
    <sheet name="Item41" sheetId="32" state="hidden" r:id="rId41"/>
    <sheet name="Item42" sheetId="33" state="hidden" r:id="rId42"/>
    <sheet name="Item43" sheetId="77" state="hidden" r:id="rId43"/>
    <sheet name="Item44" sheetId="78" state="hidden" r:id="rId44"/>
    <sheet name="Item54" sheetId="79" state="hidden" r:id="rId45"/>
    <sheet name="Item55" sheetId="80" state="hidden" r:id="rId46"/>
    <sheet name="Item56" sheetId="81" state="hidden" r:id="rId47"/>
    <sheet name="Item57" sheetId="82" state="hidden" r:id="rId48"/>
    <sheet name="Item58" sheetId="83" state="hidden" r:id="rId49"/>
    <sheet name="Item59" sheetId="84" state="hidden" r:id="rId50"/>
    <sheet name="Item60" sheetId="85" state="hidden" r:id="rId51"/>
    <sheet name="Item61" sheetId="86" state="hidden" r:id="rId52"/>
    <sheet name="Item62" sheetId="87" state="hidden" r:id="rId53"/>
    <sheet name="Item63" sheetId="88" state="hidden" r:id="rId54"/>
    <sheet name="Item64" sheetId="89" state="hidden" r:id="rId55"/>
    <sheet name="Item65" sheetId="90" state="hidden" r:id="rId56"/>
    <sheet name="Item66" sheetId="91" state="hidden" r:id="rId57"/>
    <sheet name="Item67" sheetId="92" state="hidden" r:id="rId58"/>
    <sheet name="Item68" sheetId="93" state="hidden" r:id="rId59"/>
    <sheet name="Item69" sheetId="94" state="hidden" r:id="rId60"/>
    <sheet name="Item70" sheetId="95" state="hidden" r:id="rId61"/>
    <sheet name="Item71" sheetId="96" state="hidden" r:id="rId62"/>
    <sheet name="Item72" sheetId="97" state="hidden" r:id="rId63"/>
    <sheet name="Item73" sheetId="98" state="hidden" r:id="rId64"/>
    <sheet name="Item74" sheetId="99" state="hidden" r:id="rId65"/>
    <sheet name="Item75" sheetId="100" state="hidden" r:id="rId66"/>
    <sheet name="Item76" sheetId="101" state="hidden" r:id="rId67"/>
    <sheet name="Item77" sheetId="102" state="hidden" r:id="rId68"/>
    <sheet name="Item78" sheetId="103" state="hidden" r:id="rId69"/>
    <sheet name="Item79" sheetId="104" state="hidden" r:id="rId70"/>
    <sheet name="Item80" sheetId="105" state="hidden" r:id="rId71"/>
    <sheet name="Item81" sheetId="106" state="hidden" r:id="rId72"/>
    <sheet name="Item82" sheetId="107" state="hidden" r:id="rId73"/>
    <sheet name="Item83" sheetId="108" state="hidden" r:id="rId74"/>
    <sheet name="Item84" sheetId="109" state="hidden" r:id="rId75"/>
    <sheet name="Item85" sheetId="110" state="hidden" r:id="rId76"/>
    <sheet name="Item86" sheetId="111" state="hidden" r:id="rId77"/>
    <sheet name="Item87" sheetId="112" state="hidden" r:id="rId78"/>
    <sheet name="Item88" sheetId="113" state="hidden" r:id="rId79"/>
    <sheet name="Item89" sheetId="114" state="hidden" r:id="rId80"/>
    <sheet name="Item90" sheetId="115" state="hidden" r:id="rId81"/>
    <sheet name="Item91" sheetId="116" state="hidden" r:id="rId82"/>
    <sheet name="Item92" sheetId="117" state="hidden" r:id="rId83"/>
    <sheet name="Item93" sheetId="118" state="hidden" r:id="rId84"/>
    <sheet name="Item94" sheetId="119" state="hidden" r:id="rId85"/>
    <sheet name="Item95" sheetId="120" state="hidden" r:id="rId86"/>
    <sheet name="Item96" sheetId="121" state="hidden" r:id="rId87"/>
    <sheet name="Item97" sheetId="122" state="hidden" r:id="rId88"/>
    <sheet name="Item98" sheetId="123" state="hidden" r:id="rId89"/>
    <sheet name="Item99" sheetId="124" state="hidden" r:id="rId90"/>
    <sheet name="Item100" sheetId="125" state="hidden" r:id="rId91"/>
    <sheet name="TOTAL" sheetId="5" r:id="rId92"/>
    <sheet name="menores" sheetId="6" r:id="rId93"/>
  </sheets>
  <definedNames>
    <definedName name="_xlnm.Print_Area" localSheetId="92">menores!$A$1:$F$73</definedName>
    <definedName name="_xlnm.Print_Area" localSheetId="91">TOTAL!$A$1:$H$38</definedName>
    <definedName name="_xlnm.Print_Titles" localSheetId="91">TOTAL!$1:$2</definedName>
  </definedNames>
  <calcPr calcId="145621"/>
</workbook>
</file>

<file path=xl/calcChain.xml><?xml version="1.0" encoding="utf-8"?>
<calcChain xmlns="http://schemas.openxmlformats.org/spreadsheetml/2006/main">
  <c r="H33" i="5" l="1"/>
  <c r="H23" i="5"/>
  <c r="H13" i="5"/>
  <c r="H3" i="5"/>
  <c r="H6" i="48" l="1"/>
  <c r="H6" i="60"/>
  <c r="H6" i="38"/>
  <c r="H6" i="39"/>
  <c r="H6" i="61"/>
  <c r="H6" i="50"/>
  <c r="H4" i="62"/>
  <c r="H5" i="61"/>
  <c r="H5" i="60"/>
  <c r="H4" i="51"/>
  <c r="H5" i="50"/>
  <c r="H5" i="48"/>
  <c r="H4" i="40"/>
  <c r="H5" i="39"/>
  <c r="H5" i="38"/>
  <c r="H4" i="60"/>
  <c r="H4" i="61"/>
  <c r="H4" i="48"/>
  <c r="H4" i="50"/>
  <c r="H4" i="39"/>
  <c r="H4" i="38"/>
  <c r="D3" i="23" l="1"/>
  <c r="D3" i="22"/>
  <c r="D3" i="67"/>
  <c r="D3" i="66"/>
  <c r="D3" i="59"/>
  <c r="D3" i="55"/>
  <c r="D3" i="56"/>
  <c r="D3" i="57"/>
  <c r="D3" i="58"/>
  <c r="D3" i="54"/>
  <c r="D3" i="47"/>
  <c r="D3" i="46"/>
  <c r="D3" i="45"/>
  <c r="D3" i="44"/>
  <c r="D3" i="43"/>
  <c r="D3" i="42"/>
  <c r="D3" i="75"/>
  <c r="D3" i="74"/>
  <c r="D3" i="73"/>
  <c r="D3" i="72"/>
  <c r="D3" i="71"/>
  <c r="D3" i="70"/>
  <c r="D72" i="6" l="1"/>
  <c r="C72" i="6"/>
  <c r="B72" i="6"/>
  <c r="D70" i="6"/>
  <c r="C70" i="6"/>
  <c r="B70" i="6"/>
  <c r="D68" i="6"/>
  <c r="C68" i="6"/>
  <c r="B68" i="6"/>
  <c r="D66" i="6"/>
  <c r="C66" i="6"/>
  <c r="B66" i="6"/>
  <c r="D64" i="6"/>
  <c r="C64" i="6"/>
  <c r="B64" i="6"/>
  <c r="D62" i="6"/>
  <c r="C62" i="6"/>
  <c r="B62" i="6"/>
  <c r="D60" i="6"/>
  <c r="C60" i="6"/>
  <c r="B60" i="6"/>
  <c r="D58" i="6"/>
  <c r="C58" i="6"/>
  <c r="B58" i="6"/>
  <c r="D56" i="6"/>
  <c r="C56" i="6"/>
  <c r="B56" i="6"/>
  <c r="D54" i="6"/>
  <c r="C54" i="6"/>
  <c r="B54" i="6"/>
  <c r="D52" i="6"/>
  <c r="C52" i="6"/>
  <c r="B52" i="6"/>
  <c r="D50" i="6"/>
  <c r="C50" i="6"/>
  <c r="B50" i="6"/>
  <c r="D48" i="6"/>
  <c r="C48" i="6"/>
  <c r="B48" i="6"/>
  <c r="D46" i="6"/>
  <c r="C46" i="6"/>
  <c r="B46" i="6"/>
  <c r="D44" i="6"/>
  <c r="C44" i="6"/>
  <c r="B44" i="6"/>
  <c r="D42" i="6"/>
  <c r="C42" i="6"/>
  <c r="B42" i="6"/>
  <c r="D40" i="6"/>
  <c r="C40" i="6"/>
  <c r="B40" i="6"/>
  <c r="D38" i="6"/>
  <c r="C38" i="6"/>
  <c r="B38" i="6"/>
  <c r="D36" i="6"/>
  <c r="C36" i="6"/>
  <c r="B36" i="6"/>
  <c r="D34" i="6"/>
  <c r="C34" i="6"/>
  <c r="B34" i="6"/>
  <c r="D32" i="6"/>
  <c r="C32" i="6"/>
  <c r="B32" i="6"/>
  <c r="D30" i="6"/>
  <c r="C30" i="6"/>
  <c r="B30" i="6"/>
  <c r="D28" i="6"/>
  <c r="C28" i="6"/>
  <c r="B28" i="6"/>
  <c r="D26" i="6"/>
  <c r="C26" i="6"/>
  <c r="B26" i="6"/>
  <c r="D24" i="6"/>
  <c r="C24" i="6"/>
  <c r="B24" i="6"/>
  <c r="D22" i="6"/>
  <c r="C22" i="6"/>
  <c r="B22" i="6"/>
  <c r="D20" i="6"/>
  <c r="C20" i="6"/>
  <c r="B20" i="6"/>
  <c r="D18" i="6"/>
  <c r="C18" i="6"/>
  <c r="B18" i="6"/>
  <c r="D16" i="6"/>
  <c r="C16" i="6"/>
  <c r="B16" i="6"/>
  <c r="D14" i="6"/>
  <c r="C14" i="6"/>
  <c r="B14" i="6"/>
  <c r="D12" i="6"/>
  <c r="C12" i="6"/>
  <c r="B12" i="6"/>
  <c r="D10" i="6"/>
  <c r="C10" i="6"/>
  <c r="B10" i="6"/>
  <c r="D8" i="6"/>
  <c r="C8" i="6"/>
  <c r="B8" i="6"/>
  <c r="D6" i="6"/>
  <c r="C6" i="6"/>
  <c r="B6" i="6"/>
  <c r="D4" i="6"/>
  <c r="C4" i="6"/>
  <c r="B4" i="6"/>
  <c r="E37" i="5"/>
  <c r="D37" i="5"/>
  <c r="C37" i="5"/>
  <c r="E36" i="5"/>
  <c r="D36" i="5"/>
  <c r="C36" i="5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H23" i="125"/>
  <c r="H22" i="125"/>
  <c r="H20" i="125"/>
  <c r="G20" i="125"/>
  <c r="F20" i="125"/>
  <c r="E20" i="125"/>
  <c r="D20" i="125"/>
  <c r="C20" i="125"/>
  <c r="B20" i="125"/>
  <c r="A20" i="125"/>
  <c r="I17" i="125"/>
  <c r="I16" i="125"/>
  <c r="I15" i="125"/>
  <c r="I14" i="125"/>
  <c r="I13" i="125"/>
  <c r="I12" i="125"/>
  <c r="I11" i="125"/>
  <c r="I10" i="125"/>
  <c r="I9" i="125"/>
  <c r="I8" i="125"/>
  <c r="I7" i="125"/>
  <c r="I6" i="125"/>
  <c r="I5" i="125"/>
  <c r="I4" i="125"/>
  <c r="I3" i="125"/>
  <c r="F3" i="125"/>
  <c r="E3" i="125"/>
  <c r="H23" i="124"/>
  <c r="H22" i="124"/>
  <c r="H20" i="124"/>
  <c r="G20" i="124"/>
  <c r="F20" i="124"/>
  <c r="E20" i="124"/>
  <c r="D20" i="124"/>
  <c r="C20" i="124"/>
  <c r="B20" i="124"/>
  <c r="A20" i="124"/>
  <c r="I17" i="124"/>
  <c r="I16" i="124"/>
  <c r="I15" i="124"/>
  <c r="I14" i="124"/>
  <c r="I13" i="124"/>
  <c r="I12" i="124"/>
  <c r="I11" i="124"/>
  <c r="I10" i="124"/>
  <c r="I9" i="124"/>
  <c r="I8" i="124"/>
  <c r="I7" i="124"/>
  <c r="I6" i="124"/>
  <c r="I5" i="124"/>
  <c r="I4" i="124"/>
  <c r="I3" i="124"/>
  <c r="F3" i="124"/>
  <c r="E3" i="124"/>
  <c r="H23" i="123"/>
  <c r="H22" i="123"/>
  <c r="H20" i="123"/>
  <c r="G20" i="123"/>
  <c r="F20" i="123"/>
  <c r="E20" i="123"/>
  <c r="D20" i="123"/>
  <c r="C20" i="123"/>
  <c r="B20" i="123"/>
  <c r="A20" i="123"/>
  <c r="I17" i="123"/>
  <c r="I16" i="123"/>
  <c r="I15" i="123"/>
  <c r="I14" i="123"/>
  <c r="I13" i="123"/>
  <c r="I12" i="123"/>
  <c r="I11" i="123"/>
  <c r="I10" i="123"/>
  <c r="I9" i="123"/>
  <c r="I8" i="123"/>
  <c r="I7" i="123"/>
  <c r="I6" i="123"/>
  <c r="I5" i="123"/>
  <c r="I4" i="123"/>
  <c r="I3" i="123"/>
  <c r="F3" i="123"/>
  <c r="E3" i="123"/>
  <c r="H23" i="122"/>
  <c r="H22" i="122"/>
  <c r="H20" i="122"/>
  <c r="G20" i="122"/>
  <c r="F20" i="122"/>
  <c r="E20" i="122"/>
  <c r="D20" i="122"/>
  <c r="C20" i="122"/>
  <c r="B20" i="122"/>
  <c r="A20" i="122"/>
  <c r="I17" i="122"/>
  <c r="I16" i="122"/>
  <c r="I15" i="122"/>
  <c r="I14" i="122"/>
  <c r="I13" i="122"/>
  <c r="I12" i="122"/>
  <c r="I11" i="122"/>
  <c r="I10" i="122"/>
  <c r="I9" i="122"/>
  <c r="I8" i="122"/>
  <c r="I7" i="122"/>
  <c r="I6" i="122"/>
  <c r="I5" i="122"/>
  <c r="I4" i="122"/>
  <c r="I3" i="122"/>
  <c r="F3" i="122"/>
  <c r="E3" i="122"/>
  <c r="H23" i="121"/>
  <c r="H22" i="121"/>
  <c r="H20" i="121"/>
  <c r="G20" i="121"/>
  <c r="F20" i="121"/>
  <c r="E20" i="121"/>
  <c r="D20" i="121"/>
  <c r="C20" i="121"/>
  <c r="B20" i="121"/>
  <c r="A20" i="121"/>
  <c r="I17" i="121"/>
  <c r="I16" i="121"/>
  <c r="I15" i="121"/>
  <c r="I14" i="121"/>
  <c r="I13" i="121"/>
  <c r="I12" i="121"/>
  <c r="I11" i="121"/>
  <c r="I10" i="121"/>
  <c r="I9" i="121"/>
  <c r="I8" i="121"/>
  <c r="I7" i="121"/>
  <c r="I6" i="121"/>
  <c r="I5" i="121"/>
  <c r="I4" i="121"/>
  <c r="I3" i="121"/>
  <c r="F3" i="121"/>
  <c r="E3" i="121"/>
  <c r="H23" i="120"/>
  <c r="H22" i="120"/>
  <c r="H20" i="120"/>
  <c r="G20" i="120"/>
  <c r="F20" i="120"/>
  <c r="E20" i="120"/>
  <c r="D20" i="120"/>
  <c r="C20" i="120"/>
  <c r="B20" i="120"/>
  <c r="A20" i="120"/>
  <c r="I17" i="120"/>
  <c r="I16" i="120"/>
  <c r="I15" i="120"/>
  <c r="I14" i="120"/>
  <c r="I13" i="120"/>
  <c r="I12" i="120"/>
  <c r="I11" i="120"/>
  <c r="I10" i="120"/>
  <c r="I9" i="120"/>
  <c r="I8" i="120"/>
  <c r="I7" i="120"/>
  <c r="I6" i="120"/>
  <c r="I5" i="120"/>
  <c r="I4" i="120"/>
  <c r="I3" i="120"/>
  <c r="F3" i="120"/>
  <c r="E3" i="120"/>
  <c r="H23" i="119"/>
  <c r="H22" i="119"/>
  <c r="H20" i="119"/>
  <c r="G20" i="119"/>
  <c r="F20" i="119"/>
  <c r="E20" i="119"/>
  <c r="D20" i="119"/>
  <c r="C20" i="119"/>
  <c r="B20" i="119"/>
  <c r="A20" i="119"/>
  <c r="I17" i="119"/>
  <c r="I16" i="119"/>
  <c r="I15" i="119"/>
  <c r="I14" i="119"/>
  <c r="I13" i="119"/>
  <c r="I12" i="119"/>
  <c r="I11" i="119"/>
  <c r="I10" i="119"/>
  <c r="I9" i="119"/>
  <c r="I8" i="119"/>
  <c r="I7" i="119"/>
  <c r="I6" i="119"/>
  <c r="I5" i="119"/>
  <c r="I4" i="119"/>
  <c r="I3" i="119"/>
  <c r="F3" i="119"/>
  <c r="E3" i="119"/>
  <c r="H23" i="118"/>
  <c r="H22" i="118"/>
  <c r="H20" i="118"/>
  <c r="G20" i="118"/>
  <c r="F20" i="118"/>
  <c r="E20" i="118"/>
  <c r="D20" i="118"/>
  <c r="C20" i="118"/>
  <c r="B20" i="118"/>
  <c r="A20" i="118"/>
  <c r="I17" i="118"/>
  <c r="I16" i="118"/>
  <c r="I15" i="118"/>
  <c r="I14" i="118"/>
  <c r="I13" i="118"/>
  <c r="I12" i="118"/>
  <c r="I11" i="118"/>
  <c r="I10" i="118"/>
  <c r="I9" i="118"/>
  <c r="I8" i="118"/>
  <c r="I7" i="118"/>
  <c r="I6" i="118"/>
  <c r="I5" i="118"/>
  <c r="I4" i="118"/>
  <c r="I3" i="118"/>
  <c r="F3" i="118"/>
  <c r="E3" i="118"/>
  <c r="H23" i="117"/>
  <c r="H22" i="117"/>
  <c r="H20" i="117"/>
  <c r="G20" i="117"/>
  <c r="F20" i="117"/>
  <c r="E20" i="117"/>
  <c r="D20" i="117"/>
  <c r="C20" i="117"/>
  <c r="B20" i="117"/>
  <c r="A20" i="117"/>
  <c r="I17" i="117"/>
  <c r="I16" i="117"/>
  <c r="I15" i="117"/>
  <c r="I14" i="117"/>
  <c r="I13" i="117"/>
  <c r="I12" i="117"/>
  <c r="I11" i="117"/>
  <c r="I10" i="117"/>
  <c r="I9" i="117"/>
  <c r="I8" i="117"/>
  <c r="I7" i="117"/>
  <c r="I6" i="117"/>
  <c r="I5" i="117"/>
  <c r="I4" i="117"/>
  <c r="I3" i="117"/>
  <c r="F3" i="117"/>
  <c r="E3" i="117"/>
  <c r="H23" i="116"/>
  <c r="H22" i="116"/>
  <c r="H20" i="116"/>
  <c r="G20" i="116"/>
  <c r="F20" i="116"/>
  <c r="E20" i="116"/>
  <c r="D20" i="116"/>
  <c r="C20" i="116"/>
  <c r="B20" i="116"/>
  <c r="A20" i="116"/>
  <c r="I17" i="116"/>
  <c r="I16" i="116"/>
  <c r="I15" i="116"/>
  <c r="I14" i="116"/>
  <c r="I13" i="116"/>
  <c r="I12" i="116"/>
  <c r="I11" i="116"/>
  <c r="I10" i="116"/>
  <c r="I9" i="116"/>
  <c r="I8" i="116"/>
  <c r="I7" i="116"/>
  <c r="I6" i="116"/>
  <c r="I5" i="116"/>
  <c r="I4" i="116"/>
  <c r="I3" i="116"/>
  <c r="F3" i="116"/>
  <c r="E3" i="116"/>
  <c r="H23" i="115"/>
  <c r="H22" i="115"/>
  <c r="H20" i="115"/>
  <c r="G20" i="115"/>
  <c r="F20" i="115"/>
  <c r="E20" i="115"/>
  <c r="D20" i="115"/>
  <c r="C20" i="115"/>
  <c r="B20" i="115"/>
  <c r="A20" i="115"/>
  <c r="I17" i="115"/>
  <c r="I16" i="115"/>
  <c r="I15" i="115"/>
  <c r="I14" i="115"/>
  <c r="I13" i="115"/>
  <c r="I12" i="115"/>
  <c r="I11" i="115"/>
  <c r="I10" i="115"/>
  <c r="I9" i="115"/>
  <c r="I8" i="115"/>
  <c r="I7" i="115"/>
  <c r="I6" i="115"/>
  <c r="I5" i="115"/>
  <c r="I4" i="115"/>
  <c r="I3" i="115"/>
  <c r="F3" i="115"/>
  <c r="E3" i="115"/>
  <c r="H23" i="114"/>
  <c r="H22" i="114"/>
  <c r="H20" i="114"/>
  <c r="G20" i="114"/>
  <c r="F20" i="114"/>
  <c r="E20" i="114"/>
  <c r="D20" i="114"/>
  <c r="C20" i="114"/>
  <c r="B20" i="114"/>
  <c r="A20" i="114"/>
  <c r="I17" i="114"/>
  <c r="I16" i="114"/>
  <c r="I15" i="114"/>
  <c r="I14" i="114"/>
  <c r="I13" i="114"/>
  <c r="I12" i="114"/>
  <c r="I11" i="114"/>
  <c r="I10" i="114"/>
  <c r="I9" i="114"/>
  <c r="I8" i="114"/>
  <c r="I7" i="114"/>
  <c r="I6" i="114"/>
  <c r="I5" i="114"/>
  <c r="I4" i="114"/>
  <c r="I3" i="114"/>
  <c r="F3" i="114"/>
  <c r="E3" i="114"/>
  <c r="H23" i="113"/>
  <c r="H22" i="113"/>
  <c r="H20" i="113"/>
  <c r="G20" i="113"/>
  <c r="F20" i="113"/>
  <c r="E20" i="113"/>
  <c r="D20" i="113"/>
  <c r="C20" i="113"/>
  <c r="B20" i="113"/>
  <c r="A20" i="113"/>
  <c r="I17" i="113"/>
  <c r="I16" i="113"/>
  <c r="I15" i="113"/>
  <c r="I14" i="113"/>
  <c r="I13" i="113"/>
  <c r="I12" i="113"/>
  <c r="I11" i="113"/>
  <c r="I10" i="113"/>
  <c r="I9" i="113"/>
  <c r="I8" i="113"/>
  <c r="I7" i="113"/>
  <c r="I6" i="113"/>
  <c r="I5" i="113"/>
  <c r="I4" i="113"/>
  <c r="I3" i="113"/>
  <c r="F3" i="113"/>
  <c r="E3" i="113"/>
  <c r="H23" i="112"/>
  <c r="H22" i="112"/>
  <c r="H20" i="112"/>
  <c r="G20" i="112"/>
  <c r="F20" i="112"/>
  <c r="E20" i="112"/>
  <c r="D20" i="112"/>
  <c r="C20" i="112"/>
  <c r="B20" i="112"/>
  <c r="A20" i="112"/>
  <c r="I17" i="112"/>
  <c r="I16" i="112"/>
  <c r="I15" i="112"/>
  <c r="I14" i="112"/>
  <c r="I13" i="112"/>
  <c r="I12" i="112"/>
  <c r="I11" i="112"/>
  <c r="I10" i="112"/>
  <c r="I9" i="112"/>
  <c r="I8" i="112"/>
  <c r="I7" i="112"/>
  <c r="I6" i="112"/>
  <c r="I5" i="112"/>
  <c r="I4" i="112"/>
  <c r="I3" i="112"/>
  <c r="F3" i="112"/>
  <c r="E3" i="112"/>
  <c r="H23" i="111"/>
  <c r="H22" i="111"/>
  <c r="H20" i="111"/>
  <c r="G20" i="111"/>
  <c r="F20" i="111"/>
  <c r="E20" i="111"/>
  <c r="D20" i="111"/>
  <c r="C20" i="111"/>
  <c r="B20" i="111"/>
  <c r="A20" i="111"/>
  <c r="I17" i="111"/>
  <c r="I16" i="111"/>
  <c r="I15" i="111"/>
  <c r="I14" i="111"/>
  <c r="I13" i="111"/>
  <c r="I12" i="111"/>
  <c r="I11" i="111"/>
  <c r="I10" i="111"/>
  <c r="I9" i="111"/>
  <c r="I8" i="111"/>
  <c r="I7" i="111"/>
  <c r="I6" i="111"/>
  <c r="I5" i="111"/>
  <c r="I4" i="111"/>
  <c r="I3" i="111"/>
  <c r="F3" i="111"/>
  <c r="E3" i="111"/>
  <c r="H23" i="110"/>
  <c r="H22" i="110"/>
  <c r="H20" i="110"/>
  <c r="G20" i="110"/>
  <c r="F20" i="110"/>
  <c r="E20" i="110"/>
  <c r="D20" i="110"/>
  <c r="C20" i="110"/>
  <c r="B20" i="110"/>
  <c r="A20" i="110"/>
  <c r="I17" i="110"/>
  <c r="I16" i="110"/>
  <c r="I15" i="110"/>
  <c r="I14" i="110"/>
  <c r="I13" i="110"/>
  <c r="I12" i="110"/>
  <c r="I11" i="110"/>
  <c r="I10" i="110"/>
  <c r="I9" i="110"/>
  <c r="I8" i="110"/>
  <c r="I7" i="110"/>
  <c r="I6" i="110"/>
  <c r="I5" i="110"/>
  <c r="I4" i="110"/>
  <c r="I3" i="110"/>
  <c r="F3" i="110"/>
  <c r="E3" i="110"/>
  <c r="H23" i="109"/>
  <c r="H22" i="109"/>
  <c r="H20" i="109"/>
  <c r="G20" i="109"/>
  <c r="F20" i="109"/>
  <c r="E20" i="109"/>
  <c r="D20" i="109"/>
  <c r="C20" i="109"/>
  <c r="B20" i="109"/>
  <c r="A20" i="109"/>
  <c r="I17" i="109"/>
  <c r="I16" i="109"/>
  <c r="I15" i="109"/>
  <c r="I14" i="109"/>
  <c r="I13" i="109"/>
  <c r="I12" i="109"/>
  <c r="I11" i="109"/>
  <c r="I10" i="109"/>
  <c r="I9" i="109"/>
  <c r="I8" i="109"/>
  <c r="I7" i="109"/>
  <c r="I6" i="109"/>
  <c r="I5" i="109"/>
  <c r="I4" i="109"/>
  <c r="I3" i="109"/>
  <c r="F3" i="109"/>
  <c r="E3" i="109"/>
  <c r="H23" i="108"/>
  <c r="H22" i="108"/>
  <c r="H20" i="108"/>
  <c r="G20" i="108"/>
  <c r="F20" i="108"/>
  <c r="E20" i="108"/>
  <c r="D20" i="108"/>
  <c r="C20" i="108"/>
  <c r="B20" i="108"/>
  <c r="A20" i="108"/>
  <c r="I17" i="108"/>
  <c r="I16" i="108"/>
  <c r="I15" i="108"/>
  <c r="I14" i="108"/>
  <c r="I13" i="108"/>
  <c r="I12" i="108"/>
  <c r="I11" i="108"/>
  <c r="I10" i="108"/>
  <c r="I9" i="108"/>
  <c r="I8" i="108"/>
  <c r="I7" i="108"/>
  <c r="I6" i="108"/>
  <c r="I5" i="108"/>
  <c r="I4" i="108"/>
  <c r="I3" i="108"/>
  <c r="F3" i="108"/>
  <c r="E3" i="108"/>
  <c r="H23" i="107"/>
  <c r="H22" i="107"/>
  <c r="H20" i="107"/>
  <c r="G20" i="107"/>
  <c r="F20" i="107"/>
  <c r="E20" i="107"/>
  <c r="D20" i="107"/>
  <c r="C20" i="107"/>
  <c r="B20" i="107"/>
  <c r="A20" i="107"/>
  <c r="I17" i="107"/>
  <c r="I16" i="107"/>
  <c r="I15" i="107"/>
  <c r="I14" i="107"/>
  <c r="I13" i="107"/>
  <c r="I12" i="107"/>
  <c r="I11" i="107"/>
  <c r="I10" i="107"/>
  <c r="I9" i="107"/>
  <c r="I8" i="107"/>
  <c r="I7" i="107"/>
  <c r="I6" i="107"/>
  <c r="I5" i="107"/>
  <c r="I4" i="107"/>
  <c r="I3" i="107"/>
  <c r="F3" i="107"/>
  <c r="E3" i="107"/>
  <c r="H23" i="106"/>
  <c r="H22" i="106"/>
  <c r="H20" i="106"/>
  <c r="G20" i="106"/>
  <c r="F20" i="106"/>
  <c r="E20" i="106"/>
  <c r="D20" i="106"/>
  <c r="C20" i="106"/>
  <c r="B20" i="106"/>
  <c r="A20" i="106"/>
  <c r="I17" i="106"/>
  <c r="I16" i="106"/>
  <c r="I15" i="106"/>
  <c r="I14" i="106"/>
  <c r="I13" i="106"/>
  <c r="I12" i="106"/>
  <c r="I11" i="106"/>
  <c r="I10" i="106"/>
  <c r="I9" i="106"/>
  <c r="I8" i="106"/>
  <c r="I7" i="106"/>
  <c r="I6" i="106"/>
  <c r="I5" i="106"/>
  <c r="I4" i="106"/>
  <c r="I3" i="106"/>
  <c r="F3" i="106"/>
  <c r="E3" i="106"/>
  <c r="H23" i="105"/>
  <c r="H22" i="105"/>
  <c r="H20" i="105"/>
  <c r="G20" i="105"/>
  <c r="F20" i="105"/>
  <c r="E20" i="105"/>
  <c r="D20" i="105"/>
  <c r="C20" i="105"/>
  <c r="B20" i="105"/>
  <c r="A20" i="105"/>
  <c r="I17" i="105"/>
  <c r="I16" i="105"/>
  <c r="I15" i="105"/>
  <c r="I14" i="105"/>
  <c r="I13" i="105"/>
  <c r="I12" i="105"/>
  <c r="I11" i="105"/>
  <c r="I10" i="105"/>
  <c r="I9" i="105"/>
  <c r="I8" i="105"/>
  <c r="I7" i="105"/>
  <c r="I6" i="105"/>
  <c r="I5" i="105"/>
  <c r="I4" i="105"/>
  <c r="I3" i="105"/>
  <c r="F3" i="105"/>
  <c r="E3" i="105"/>
  <c r="H23" i="104"/>
  <c r="H22" i="104"/>
  <c r="H20" i="104"/>
  <c r="G20" i="104"/>
  <c r="F20" i="104"/>
  <c r="E20" i="104"/>
  <c r="D20" i="104"/>
  <c r="C20" i="104"/>
  <c r="B20" i="104"/>
  <c r="A20" i="104"/>
  <c r="I17" i="104"/>
  <c r="I16" i="104"/>
  <c r="I15" i="104"/>
  <c r="I14" i="104"/>
  <c r="I13" i="104"/>
  <c r="I12" i="104"/>
  <c r="I11" i="104"/>
  <c r="I10" i="104"/>
  <c r="I9" i="104"/>
  <c r="I8" i="104"/>
  <c r="I7" i="104"/>
  <c r="I6" i="104"/>
  <c r="I5" i="104"/>
  <c r="I4" i="104"/>
  <c r="I3" i="104"/>
  <c r="F3" i="104"/>
  <c r="E3" i="104"/>
  <c r="H23" i="103"/>
  <c r="H22" i="103"/>
  <c r="H20" i="103"/>
  <c r="G20" i="103"/>
  <c r="F20" i="103"/>
  <c r="E20" i="103"/>
  <c r="D20" i="103"/>
  <c r="C20" i="103"/>
  <c r="B20" i="103"/>
  <c r="A20" i="103"/>
  <c r="I17" i="103"/>
  <c r="I16" i="103"/>
  <c r="I15" i="103"/>
  <c r="I14" i="103"/>
  <c r="I13" i="103"/>
  <c r="I12" i="103"/>
  <c r="I11" i="103"/>
  <c r="I10" i="103"/>
  <c r="I9" i="103"/>
  <c r="I8" i="103"/>
  <c r="I7" i="103"/>
  <c r="I6" i="103"/>
  <c r="I5" i="103"/>
  <c r="I4" i="103"/>
  <c r="I3" i="103"/>
  <c r="F3" i="103"/>
  <c r="E3" i="103"/>
  <c r="H23" i="102"/>
  <c r="H22" i="102"/>
  <c r="H20" i="102"/>
  <c r="G20" i="102"/>
  <c r="F20" i="102"/>
  <c r="E20" i="102"/>
  <c r="D20" i="102"/>
  <c r="C20" i="102"/>
  <c r="B20" i="102"/>
  <c r="A20" i="102"/>
  <c r="I17" i="102"/>
  <c r="I16" i="102"/>
  <c r="I15" i="102"/>
  <c r="I14" i="102"/>
  <c r="I13" i="102"/>
  <c r="I12" i="102"/>
  <c r="I11" i="102"/>
  <c r="I10" i="102"/>
  <c r="I9" i="102"/>
  <c r="I8" i="102"/>
  <c r="I7" i="102"/>
  <c r="I6" i="102"/>
  <c r="I5" i="102"/>
  <c r="I4" i="102"/>
  <c r="I3" i="102"/>
  <c r="F3" i="102"/>
  <c r="E3" i="102"/>
  <c r="H23" i="101"/>
  <c r="H22" i="101"/>
  <c r="H20" i="101"/>
  <c r="G20" i="101"/>
  <c r="F20" i="101"/>
  <c r="E20" i="101"/>
  <c r="D20" i="101"/>
  <c r="C20" i="101"/>
  <c r="B20" i="101"/>
  <c r="A20" i="101"/>
  <c r="I17" i="101"/>
  <c r="I16" i="101"/>
  <c r="I15" i="101"/>
  <c r="I14" i="101"/>
  <c r="I13" i="101"/>
  <c r="I12" i="101"/>
  <c r="I11" i="101"/>
  <c r="I10" i="101"/>
  <c r="I9" i="101"/>
  <c r="I8" i="101"/>
  <c r="I7" i="101"/>
  <c r="I6" i="101"/>
  <c r="I5" i="101"/>
  <c r="I4" i="101"/>
  <c r="I3" i="101"/>
  <c r="F3" i="101"/>
  <c r="E3" i="101"/>
  <c r="H23" i="100"/>
  <c r="H22" i="100"/>
  <c r="H20" i="100"/>
  <c r="G20" i="100"/>
  <c r="F20" i="100"/>
  <c r="E20" i="100"/>
  <c r="D20" i="100"/>
  <c r="C20" i="100"/>
  <c r="B20" i="100"/>
  <c r="A20" i="100"/>
  <c r="I17" i="100"/>
  <c r="I16" i="100"/>
  <c r="I15" i="100"/>
  <c r="I14" i="100"/>
  <c r="I13" i="100"/>
  <c r="I12" i="100"/>
  <c r="I11" i="100"/>
  <c r="I10" i="100"/>
  <c r="I9" i="100"/>
  <c r="I8" i="100"/>
  <c r="I7" i="100"/>
  <c r="I6" i="100"/>
  <c r="I5" i="100"/>
  <c r="I4" i="100"/>
  <c r="I3" i="100"/>
  <c r="F3" i="100"/>
  <c r="E3" i="100"/>
  <c r="H23" i="99"/>
  <c r="H22" i="99"/>
  <c r="H20" i="99"/>
  <c r="G20" i="99"/>
  <c r="F20" i="99"/>
  <c r="E20" i="99"/>
  <c r="D20" i="99"/>
  <c r="C20" i="99"/>
  <c r="B20" i="99"/>
  <c r="A20" i="99"/>
  <c r="I17" i="99"/>
  <c r="I16" i="99"/>
  <c r="I15" i="99"/>
  <c r="I14" i="99"/>
  <c r="I13" i="99"/>
  <c r="I12" i="99"/>
  <c r="I11" i="99"/>
  <c r="I10" i="99"/>
  <c r="I9" i="99"/>
  <c r="I8" i="99"/>
  <c r="I7" i="99"/>
  <c r="I6" i="99"/>
  <c r="I5" i="99"/>
  <c r="I4" i="99"/>
  <c r="I3" i="99"/>
  <c r="F3" i="99"/>
  <c r="E3" i="99"/>
  <c r="H23" i="98"/>
  <c r="H22" i="98"/>
  <c r="H20" i="98"/>
  <c r="G20" i="98"/>
  <c r="F20" i="98"/>
  <c r="E20" i="98"/>
  <c r="D20" i="98"/>
  <c r="C20" i="98"/>
  <c r="B20" i="98"/>
  <c r="A20" i="98"/>
  <c r="I17" i="98"/>
  <c r="I16" i="98"/>
  <c r="I15" i="98"/>
  <c r="I14" i="98"/>
  <c r="I13" i="98"/>
  <c r="I12" i="98"/>
  <c r="I11" i="98"/>
  <c r="I10" i="98"/>
  <c r="I9" i="98"/>
  <c r="I8" i="98"/>
  <c r="I7" i="98"/>
  <c r="I6" i="98"/>
  <c r="I5" i="98"/>
  <c r="I4" i="98"/>
  <c r="I3" i="98"/>
  <c r="F3" i="98"/>
  <c r="E3" i="98"/>
  <c r="H23" i="97"/>
  <c r="H22" i="97"/>
  <c r="H20" i="97"/>
  <c r="G20" i="97"/>
  <c r="F20" i="97"/>
  <c r="E20" i="97"/>
  <c r="D20" i="97"/>
  <c r="C20" i="97"/>
  <c r="B20" i="97"/>
  <c r="A20" i="97"/>
  <c r="I17" i="97"/>
  <c r="I16" i="97"/>
  <c r="I15" i="97"/>
  <c r="I14" i="97"/>
  <c r="I13" i="97"/>
  <c r="I12" i="97"/>
  <c r="I11" i="97"/>
  <c r="I10" i="97"/>
  <c r="I9" i="97"/>
  <c r="I8" i="97"/>
  <c r="I7" i="97"/>
  <c r="I6" i="97"/>
  <c r="I5" i="97"/>
  <c r="I4" i="97"/>
  <c r="I3" i="97"/>
  <c r="F3" i="97"/>
  <c r="E3" i="97"/>
  <c r="H23" i="96"/>
  <c r="H22" i="96"/>
  <c r="H20" i="96"/>
  <c r="G20" i="96"/>
  <c r="F20" i="96"/>
  <c r="E20" i="96"/>
  <c r="D20" i="96"/>
  <c r="C20" i="96"/>
  <c r="B20" i="96"/>
  <c r="A20" i="96"/>
  <c r="I17" i="96"/>
  <c r="I16" i="96"/>
  <c r="I15" i="96"/>
  <c r="I14" i="96"/>
  <c r="I13" i="96"/>
  <c r="I12" i="96"/>
  <c r="I11" i="96"/>
  <c r="I10" i="96"/>
  <c r="I9" i="96"/>
  <c r="I8" i="96"/>
  <c r="I7" i="96"/>
  <c r="I6" i="96"/>
  <c r="I5" i="96"/>
  <c r="I4" i="96"/>
  <c r="I3" i="96"/>
  <c r="F3" i="96"/>
  <c r="E3" i="96"/>
  <c r="H23" i="95"/>
  <c r="H22" i="95"/>
  <c r="H20" i="95"/>
  <c r="G20" i="95"/>
  <c r="F20" i="95"/>
  <c r="E20" i="95"/>
  <c r="D20" i="95"/>
  <c r="C20" i="95"/>
  <c r="B20" i="95"/>
  <c r="A20" i="95"/>
  <c r="I17" i="95"/>
  <c r="I16" i="95"/>
  <c r="I15" i="95"/>
  <c r="I14" i="95"/>
  <c r="I13" i="95"/>
  <c r="I12" i="95"/>
  <c r="I11" i="95"/>
  <c r="I10" i="95"/>
  <c r="I9" i="95"/>
  <c r="I8" i="95"/>
  <c r="I7" i="95"/>
  <c r="I6" i="95"/>
  <c r="I5" i="95"/>
  <c r="I4" i="95"/>
  <c r="I3" i="95"/>
  <c r="F3" i="95"/>
  <c r="E3" i="95"/>
  <c r="H23" i="94"/>
  <c r="H22" i="94"/>
  <c r="H20" i="94"/>
  <c r="G20" i="94"/>
  <c r="F20" i="94"/>
  <c r="E20" i="94"/>
  <c r="D20" i="94"/>
  <c r="C20" i="94"/>
  <c r="B20" i="94"/>
  <c r="A20" i="94"/>
  <c r="I17" i="94"/>
  <c r="I16" i="94"/>
  <c r="I15" i="94"/>
  <c r="I14" i="94"/>
  <c r="I13" i="94"/>
  <c r="I12" i="94"/>
  <c r="I11" i="94"/>
  <c r="I10" i="94"/>
  <c r="I9" i="94"/>
  <c r="I8" i="94"/>
  <c r="I7" i="94"/>
  <c r="I6" i="94"/>
  <c r="I5" i="94"/>
  <c r="I4" i="94"/>
  <c r="I3" i="94"/>
  <c r="F3" i="94"/>
  <c r="E3" i="94"/>
  <c r="H23" i="93"/>
  <c r="H22" i="93"/>
  <c r="H20" i="93"/>
  <c r="G20" i="93"/>
  <c r="F20" i="93"/>
  <c r="E20" i="93"/>
  <c r="D20" i="93"/>
  <c r="C20" i="93"/>
  <c r="B20" i="93"/>
  <c r="A20" i="93"/>
  <c r="I17" i="93"/>
  <c r="I16" i="93"/>
  <c r="I15" i="93"/>
  <c r="I14" i="93"/>
  <c r="I13" i="93"/>
  <c r="I12" i="93"/>
  <c r="I11" i="93"/>
  <c r="I10" i="93"/>
  <c r="I9" i="93"/>
  <c r="I8" i="93"/>
  <c r="I7" i="93"/>
  <c r="I6" i="93"/>
  <c r="I5" i="93"/>
  <c r="I4" i="93"/>
  <c r="I3" i="93"/>
  <c r="F3" i="93"/>
  <c r="E3" i="93"/>
  <c r="H23" i="92"/>
  <c r="H22" i="92"/>
  <c r="H20" i="92"/>
  <c r="G20" i="92"/>
  <c r="F20" i="92"/>
  <c r="E20" i="92"/>
  <c r="D20" i="92"/>
  <c r="C20" i="92"/>
  <c r="B20" i="92"/>
  <c r="A20" i="92"/>
  <c r="I17" i="92"/>
  <c r="I16" i="92"/>
  <c r="I15" i="92"/>
  <c r="I14" i="92"/>
  <c r="I13" i="92"/>
  <c r="I12" i="92"/>
  <c r="I11" i="92"/>
  <c r="I10" i="92"/>
  <c r="I9" i="92"/>
  <c r="I8" i="92"/>
  <c r="I7" i="92"/>
  <c r="I6" i="92"/>
  <c r="I5" i="92"/>
  <c r="I4" i="92"/>
  <c r="I3" i="92"/>
  <c r="F3" i="92"/>
  <c r="E3" i="92"/>
  <c r="H23" i="91"/>
  <c r="H22" i="91"/>
  <c r="H20" i="91"/>
  <c r="G20" i="91"/>
  <c r="F20" i="91"/>
  <c r="E20" i="91"/>
  <c r="D20" i="91"/>
  <c r="C20" i="91"/>
  <c r="B20" i="91"/>
  <c r="A20" i="91"/>
  <c r="I17" i="91"/>
  <c r="I16" i="91"/>
  <c r="I15" i="91"/>
  <c r="I14" i="91"/>
  <c r="I13" i="91"/>
  <c r="I12" i="91"/>
  <c r="I11" i="91"/>
  <c r="I10" i="91"/>
  <c r="I9" i="91"/>
  <c r="I8" i="91"/>
  <c r="I7" i="91"/>
  <c r="I6" i="91"/>
  <c r="I5" i="91"/>
  <c r="I4" i="91"/>
  <c r="I3" i="91"/>
  <c r="F3" i="91"/>
  <c r="E3" i="91"/>
  <c r="H23" i="90"/>
  <c r="H22" i="90"/>
  <c r="H20" i="90"/>
  <c r="G20" i="90"/>
  <c r="F20" i="90"/>
  <c r="E20" i="90"/>
  <c r="D20" i="90"/>
  <c r="C20" i="90"/>
  <c r="B20" i="90"/>
  <c r="A20" i="90"/>
  <c r="I17" i="90"/>
  <c r="I16" i="90"/>
  <c r="I15" i="90"/>
  <c r="I14" i="90"/>
  <c r="I13" i="90"/>
  <c r="I12" i="90"/>
  <c r="I11" i="90"/>
  <c r="I10" i="90"/>
  <c r="I9" i="90"/>
  <c r="I8" i="90"/>
  <c r="I7" i="90"/>
  <c r="I6" i="90"/>
  <c r="I5" i="90"/>
  <c r="I4" i="90"/>
  <c r="I3" i="90"/>
  <c r="F3" i="90"/>
  <c r="E3" i="90"/>
  <c r="H23" i="89"/>
  <c r="H22" i="89"/>
  <c r="H20" i="89"/>
  <c r="G20" i="89"/>
  <c r="F20" i="89"/>
  <c r="E20" i="89"/>
  <c r="D20" i="89"/>
  <c r="C20" i="89"/>
  <c r="B20" i="89"/>
  <c r="A20" i="89"/>
  <c r="I17" i="89"/>
  <c r="I16" i="89"/>
  <c r="I15" i="89"/>
  <c r="I14" i="89"/>
  <c r="I13" i="89"/>
  <c r="I12" i="89"/>
  <c r="I11" i="89"/>
  <c r="I10" i="89"/>
  <c r="I9" i="89"/>
  <c r="I8" i="89"/>
  <c r="I7" i="89"/>
  <c r="I6" i="89"/>
  <c r="I5" i="89"/>
  <c r="I4" i="89"/>
  <c r="I3" i="89"/>
  <c r="F3" i="89"/>
  <c r="E3" i="89"/>
  <c r="H23" i="88"/>
  <c r="H22" i="88"/>
  <c r="H20" i="88"/>
  <c r="G20" i="88"/>
  <c r="F20" i="88"/>
  <c r="E20" i="88"/>
  <c r="D20" i="88"/>
  <c r="C20" i="88"/>
  <c r="B20" i="88"/>
  <c r="A20" i="88"/>
  <c r="I17" i="88"/>
  <c r="I16" i="88"/>
  <c r="I15" i="88"/>
  <c r="I14" i="88"/>
  <c r="I13" i="88"/>
  <c r="I12" i="88"/>
  <c r="I11" i="88"/>
  <c r="I10" i="88"/>
  <c r="I9" i="88"/>
  <c r="I8" i="88"/>
  <c r="I7" i="88"/>
  <c r="I6" i="88"/>
  <c r="I5" i="88"/>
  <c r="I4" i="88"/>
  <c r="I3" i="88"/>
  <c r="F3" i="88"/>
  <c r="E3" i="88"/>
  <c r="H23" i="87"/>
  <c r="H22" i="87"/>
  <c r="H20" i="87"/>
  <c r="G20" i="87"/>
  <c r="F20" i="87"/>
  <c r="E20" i="87"/>
  <c r="D20" i="87"/>
  <c r="C20" i="87"/>
  <c r="B20" i="87"/>
  <c r="A20" i="87"/>
  <c r="I17" i="87"/>
  <c r="I16" i="87"/>
  <c r="I15" i="87"/>
  <c r="I14" i="87"/>
  <c r="I13" i="87"/>
  <c r="I12" i="87"/>
  <c r="I11" i="87"/>
  <c r="I10" i="87"/>
  <c r="I9" i="87"/>
  <c r="I8" i="87"/>
  <c r="I7" i="87"/>
  <c r="I6" i="87"/>
  <c r="I5" i="87"/>
  <c r="I4" i="87"/>
  <c r="I3" i="87"/>
  <c r="F3" i="87"/>
  <c r="E3" i="87"/>
  <c r="H23" i="86"/>
  <c r="H22" i="86"/>
  <c r="H20" i="86"/>
  <c r="G20" i="86"/>
  <c r="F20" i="86"/>
  <c r="E20" i="86"/>
  <c r="D20" i="86"/>
  <c r="C20" i="86"/>
  <c r="B20" i="86"/>
  <c r="A20" i="86"/>
  <c r="I17" i="86"/>
  <c r="I16" i="86"/>
  <c r="I15" i="86"/>
  <c r="I14" i="86"/>
  <c r="I13" i="86"/>
  <c r="I12" i="86"/>
  <c r="I11" i="86"/>
  <c r="I10" i="86"/>
  <c r="I9" i="86"/>
  <c r="I8" i="86"/>
  <c r="I7" i="86"/>
  <c r="I6" i="86"/>
  <c r="I5" i="86"/>
  <c r="I4" i="86"/>
  <c r="I3" i="86"/>
  <c r="F3" i="86"/>
  <c r="E3" i="86"/>
  <c r="H23" i="85"/>
  <c r="H22" i="85"/>
  <c r="H20" i="85"/>
  <c r="G20" i="85"/>
  <c r="F20" i="85"/>
  <c r="E20" i="85"/>
  <c r="D20" i="85"/>
  <c r="C20" i="85"/>
  <c r="B20" i="85"/>
  <c r="A20" i="85"/>
  <c r="I17" i="85"/>
  <c r="I16" i="85"/>
  <c r="I15" i="85"/>
  <c r="I14" i="85"/>
  <c r="I13" i="85"/>
  <c r="I12" i="85"/>
  <c r="I11" i="85"/>
  <c r="I10" i="85"/>
  <c r="I9" i="85"/>
  <c r="I8" i="85"/>
  <c r="I7" i="85"/>
  <c r="I6" i="85"/>
  <c r="I5" i="85"/>
  <c r="I4" i="85"/>
  <c r="I3" i="85"/>
  <c r="F3" i="85"/>
  <c r="E3" i="85"/>
  <c r="H23" i="84"/>
  <c r="H22" i="84"/>
  <c r="H20" i="84"/>
  <c r="G20" i="84"/>
  <c r="F20" i="84"/>
  <c r="E20" i="84"/>
  <c r="D20" i="84"/>
  <c r="C20" i="84"/>
  <c r="B20" i="84"/>
  <c r="A20" i="84"/>
  <c r="I17" i="84"/>
  <c r="I16" i="84"/>
  <c r="I15" i="84"/>
  <c r="I14" i="84"/>
  <c r="I13" i="84"/>
  <c r="I12" i="84"/>
  <c r="I11" i="84"/>
  <c r="I10" i="84"/>
  <c r="I9" i="84"/>
  <c r="I8" i="84"/>
  <c r="I7" i="84"/>
  <c r="I6" i="84"/>
  <c r="I5" i="84"/>
  <c r="I4" i="84"/>
  <c r="I3" i="84"/>
  <c r="F3" i="84"/>
  <c r="E3" i="84"/>
  <c r="H23" i="83"/>
  <c r="H22" i="83"/>
  <c r="H20" i="83"/>
  <c r="G20" i="83"/>
  <c r="F20" i="83"/>
  <c r="E20" i="83"/>
  <c r="D20" i="83"/>
  <c r="C20" i="83"/>
  <c r="B20" i="83"/>
  <c r="A20" i="83"/>
  <c r="I17" i="83"/>
  <c r="I16" i="83"/>
  <c r="I15" i="83"/>
  <c r="I14" i="83"/>
  <c r="I13" i="83"/>
  <c r="I12" i="83"/>
  <c r="I11" i="83"/>
  <c r="I10" i="83"/>
  <c r="I9" i="83"/>
  <c r="I8" i="83"/>
  <c r="I7" i="83"/>
  <c r="I6" i="83"/>
  <c r="I5" i="83"/>
  <c r="I4" i="83"/>
  <c r="I3" i="83"/>
  <c r="F3" i="83"/>
  <c r="E3" i="83"/>
  <c r="H23" i="82"/>
  <c r="H22" i="82"/>
  <c r="H20" i="82"/>
  <c r="G20" i="82"/>
  <c r="F20" i="82"/>
  <c r="E20" i="82"/>
  <c r="D20" i="82"/>
  <c r="C20" i="82"/>
  <c r="B20" i="82"/>
  <c r="A20" i="82"/>
  <c r="I17" i="82"/>
  <c r="I16" i="82"/>
  <c r="I15" i="82"/>
  <c r="I14" i="82"/>
  <c r="I13" i="82"/>
  <c r="I12" i="82"/>
  <c r="I11" i="82"/>
  <c r="I10" i="82"/>
  <c r="I9" i="82"/>
  <c r="I8" i="82"/>
  <c r="I7" i="82"/>
  <c r="I6" i="82"/>
  <c r="I5" i="82"/>
  <c r="I4" i="82"/>
  <c r="I3" i="82"/>
  <c r="F3" i="82"/>
  <c r="E3" i="82"/>
  <c r="H23" i="81"/>
  <c r="H22" i="81"/>
  <c r="H20" i="81"/>
  <c r="G20" i="81"/>
  <c r="F20" i="81"/>
  <c r="E20" i="81"/>
  <c r="D20" i="81"/>
  <c r="C20" i="81"/>
  <c r="B20" i="81"/>
  <c r="A20" i="81"/>
  <c r="I17" i="81"/>
  <c r="I16" i="81"/>
  <c r="I15" i="81"/>
  <c r="I14" i="81"/>
  <c r="I13" i="81"/>
  <c r="I12" i="81"/>
  <c r="I11" i="81"/>
  <c r="I10" i="81"/>
  <c r="I9" i="81"/>
  <c r="I8" i="81"/>
  <c r="I7" i="81"/>
  <c r="I6" i="81"/>
  <c r="I5" i="81"/>
  <c r="I4" i="81"/>
  <c r="I3" i="81"/>
  <c r="F3" i="81"/>
  <c r="E3" i="81"/>
  <c r="H23" i="80"/>
  <c r="H22" i="80"/>
  <c r="H20" i="80"/>
  <c r="G20" i="80"/>
  <c r="F20" i="80"/>
  <c r="E20" i="80"/>
  <c r="D20" i="80"/>
  <c r="C20" i="80"/>
  <c r="B20" i="80"/>
  <c r="A20" i="80"/>
  <c r="I17" i="80"/>
  <c r="I16" i="80"/>
  <c r="I15" i="80"/>
  <c r="I14" i="80"/>
  <c r="I13" i="80"/>
  <c r="I12" i="80"/>
  <c r="I11" i="80"/>
  <c r="I10" i="80"/>
  <c r="I9" i="80"/>
  <c r="I8" i="80"/>
  <c r="I7" i="80"/>
  <c r="I6" i="80"/>
  <c r="I5" i="80"/>
  <c r="I4" i="80"/>
  <c r="I3" i="80"/>
  <c r="F3" i="80"/>
  <c r="E3" i="80"/>
  <c r="H23" i="79"/>
  <c r="H22" i="79"/>
  <c r="H20" i="79"/>
  <c r="G20" i="79"/>
  <c r="F20" i="79"/>
  <c r="E20" i="79"/>
  <c r="D20" i="79"/>
  <c r="C20" i="79"/>
  <c r="B20" i="79"/>
  <c r="A20" i="79"/>
  <c r="I17" i="79"/>
  <c r="I16" i="79"/>
  <c r="I15" i="79"/>
  <c r="I14" i="79"/>
  <c r="I13" i="79"/>
  <c r="I12" i="79"/>
  <c r="I11" i="79"/>
  <c r="I10" i="79"/>
  <c r="I9" i="79"/>
  <c r="I8" i="79"/>
  <c r="I7" i="79"/>
  <c r="I6" i="79"/>
  <c r="I5" i="79"/>
  <c r="I4" i="79"/>
  <c r="I3" i="79"/>
  <c r="F3" i="79"/>
  <c r="E3" i="79"/>
  <c r="H20" i="78"/>
  <c r="G20" i="78" s="1"/>
  <c r="F20" i="78"/>
  <c r="D20" i="78"/>
  <c r="B20" i="78"/>
  <c r="C20" i="78" s="1"/>
  <c r="I17" i="78"/>
  <c r="I16" i="78"/>
  <c r="I15" i="78"/>
  <c r="I14" i="78"/>
  <c r="I13" i="78"/>
  <c r="I12" i="78"/>
  <c r="I11" i="78"/>
  <c r="I10" i="78"/>
  <c r="I9" i="78"/>
  <c r="I8" i="78"/>
  <c r="I7" i="78"/>
  <c r="I6" i="78"/>
  <c r="I5" i="78"/>
  <c r="I4" i="78"/>
  <c r="F3" i="78"/>
  <c r="H20" i="77"/>
  <c r="G20" i="77" s="1"/>
  <c r="F20" i="77"/>
  <c r="D20" i="77"/>
  <c r="B20" i="77"/>
  <c r="A20" i="77" s="1"/>
  <c r="I17" i="77"/>
  <c r="I16" i="77"/>
  <c r="I15" i="77"/>
  <c r="I14" i="77"/>
  <c r="I13" i="77"/>
  <c r="I12" i="77"/>
  <c r="I11" i="77"/>
  <c r="I10" i="77"/>
  <c r="I9" i="77"/>
  <c r="F3" i="77"/>
  <c r="H20" i="33"/>
  <c r="G20" i="33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I9" i="33"/>
  <c r="F3" i="33"/>
  <c r="H20" i="32"/>
  <c r="G20" i="32" s="1"/>
  <c r="F20" i="32"/>
  <c r="D20" i="32"/>
  <c r="B20" i="32"/>
  <c r="A20" i="32" s="1"/>
  <c r="I17" i="32"/>
  <c r="I16" i="32"/>
  <c r="I15" i="32"/>
  <c r="I14" i="32"/>
  <c r="I13" i="32"/>
  <c r="I12" i="32"/>
  <c r="I11" i="32"/>
  <c r="I10" i="32"/>
  <c r="I9" i="32"/>
  <c r="F3" i="32"/>
  <c r="H20" i="31"/>
  <c r="G20" i="31" s="1"/>
  <c r="F20" i="31"/>
  <c r="D20" i="31"/>
  <c r="B20" i="31"/>
  <c r="A20" i="31" s="1"/>
  <c r="I17" i="31"/>
  <c r="I16" i="31"/>
  <c r="I15" i="31"/>
  <c r="I14" i="31"/>
  <c r="I13" i="31"/>
  <c r="I12" i="31"/>
  <c r="I11" i="31"/>
  <c r="I10" i="31"/>
  <c r="I9" i="31"/>
  <c r="I8" i="31"/>
  <c r="F3" i="31"/>
  <c r="H20" i="30"/>
  <c r="G20" i="30" s="1"/>
  <c r="F20" i="30"/>
  <c r="D20" i="30"/>
  <c r="B20" i="30"/>
  <c r="A20" i="30" s="1"/>
  <c r="I17" i="30"/>
  <c r="I16" i="30"/>
  <c r="I15" i="30"/>
  <c r="I14" i="30"/>
  <c r="I13" i="30"/>
  <c r="I12" i="30"/>
  <c r="I11" i="30"/>
  <c r="I10" i="30"/>
  <c r="I9" i="30"/>
  <c r="I8" i="30"/>
  <c r="I7" i="30"/>
  <c r="F3" i="30"/>
  <c r="H20" i="29"/>
  <c r="G20" i="29" s="1"/>
  <c r="F20" i="29"/>
  <c r="D20" i="29"/>
  <c r="B20" i="29"/>
  <c r="A20" i="29" s="1"/>
  <c r="I17" i="29"/>
  <c r="I16" i="29"/>
  <c r="I15" i="29"/>
  <c r="I14" i="29"/>
  <c r="I13" i="29"/>
  <c r="I12" i="29"/>
  <c r="I11" i="29"/>
  <c r="I10" i="29"/>
  <c r="I9" i="29"/>
  <c r="F3" i="29"/>
  <c r="H20" i="27"/>
  <c r="G20" i="27" s="1"/>
  <c r="F20" i="27"/>
  <c r="D20" i="27"/>
  <c r="B20" i="27"/>
  <c r="A20" i="27" s="1"/>
  <c r="I17" i="27"/>
  <c r="I16" i="27"/>
  <c r="I15" i="27"/>
  <c r="I14" i="27"/>
  <c r="I13" i="27"/>
  <c r="I12" i="27"/>
  <c r="I11" i="27"/>
  <c r="I10" i="27"/>
  <c r="I9" i="27"/>
  <c r="I8" i="27"/>
  <c r="F3" i="27"/>
  <c r="H20" i="26"/>
  <c r="G20" i="26" s="1"/>
  <c r="F20" i="26"/>
  <c r="D20" i="26"/>
  <c r="B20" i="26"/>
  <c r="F3" i="26"/>
  <c r="H20" i="24"/>
  <c r="G20" i="24" s="1"/>
  <c r="B71" i="6" s="1"/>
  <c r="F20" i="24"/>
  <c r="D20" i="24"/>
  <c r="B20" i="24"/>
  <c r="I17" i="24"/>
  <c r="I16" i="24"/>
  <c r="I15" i="24"/>
  <c r="I14" i="24"/>
  <c r="F3" i="24"/>
  <c r="E72" i="6" s="1"/>
  <c r="H20" i="23"/>
  <c r="G20" i="23" s="1"/>
  <c r="B69" i="6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F3" i="23"/>
  <c r="E70" i="6" s="1"/>
  <c r="F70" i="6" s="1"/>
  <c r="H20" i="22"/>
  <c r="G20" i="22" s="1"/>
  <c r="B67" i="6" s="1"/>
  <c r="F20" i="22"/>
  <c r="D20" i="22"/>
  <c r="B20" i="22"/>
  <c r="A20" i="22" s="1"/>
  <c r="I17" i="22"/>
  <c r="I16" i="22"/>
  <c r="I15" i="22"/>
  <c r="I14" i="22"/>
  <c r="I13" i="22"/>
  <c r="I12" i="22"/>
  <c r="I11" i="22"/>
  <c r="I10" i="22"/>
  <c r="I9" i="22"/>
  <c r="I8" i="22"/>
  <c r="F3" i="22"/>
  <c r="E68" i="6" s="1"/>
  <c r="H20" i="67"/>
  <c r="G20" i="67" s="1"/>
  <c r="B65" i="6" s="1"/>
  <c r="F20" i="67"/>
  <c r="D20" i="67"/>
  <c r="B20" i="67"/>
  <c r="A20" i="67" s="1"/>
  <c r="I17" i="67"/>
  <c r="I16" i="67"/>
  <c r="I15" i="67"/>
  <c r="I14" i="67"/>
  <c r="I13" i="67"/>
  <c r="I12" i="67"/>
  <c r="I11" i="67"/>
  <c r="I10" i="67"/>
  <c r="I9" i="67"/>
  <c r="I8" i="67"/>
  <c r="F3" i="67"/>
  <c r="E66" i="6" s="1"/>
  <c r="H20" i="66"/>
  <c r="G20" i="66" s="1"/>
  <c r="B63" i="6" s="1"/>
  <c r="F20" i="66"/>
  <c r="D20" i="66"/>
  <c r="B20" i="66"/>
  <c r="A20" i="66" s="1"/>
  <c r="I17" i="66"/>
  <c r="I16" i="66"/>
  <c r="I15" i="66"/>
  <c r="I14" i="66"/>
  <c r="I13" i="66"/>
  <c r="I12" i="66"/>
  <c r="I11" i="66"/>
  <c r="I10" i="66"/>
  <c r="I9" i="66"/>
  <c r="I8" i="66"/>
  <c r="F3" i="66"/>
  <c r="E64" i="6" s="1"/>
  <c r="H20" i="63"/>
  <c r="G20" i="63" s="1"/>
  <c r="B61" i="6" s="1"/>
  <c r="F20" i="63"/>
  <c r="D20" i="63"/>
  <c r="B20" i="63"/>
  <c r="A20" i="63" s="1"/>
  <c r="I17" i="63"/>
  <c r="I16" i="63"/>
  <c r="I15" i="63"/>
  <c r="I14" i="63"/>
  <c r="I13" i="63"/>
  <c r="I12" i="63"/>
  <c r="I11" i="63"/>
  <c r="I10" i="63"/>
  <c r="I9" i="63"/>
  <c r="I8" i="63"/>
  <c r="F3" i="63"/>
  <c r="E62" i="6" s="1"/>
  <c r="F62" i="6" s="1"/>
  <c r="H20" i="62"/>
  <c r="G20" i="62" s="1"/>
  <c r="B59" i="6" s="1"/>
  <c r="F20" i="62"/>
  <c r="D20" i="62"/>
  <c r="B20" i="62"/>
  <c r="A20" i="62" s="1"/>
  <c r="I17" i="62"/>
  <c r="I16" i="62"/>
  <c r="I15" i="62"/>
  <c r="I14" i="62"/>
  <c r="I13" i="62"/>
  <c r="I12" i="62"/>
  <c r="I11" i="62"/>
  <c r="I10" i="62"/>
  <c r="I9" i="62"/>
  <c r="I8" i="62"/>
  <c r="F3" i="62"/>
  <c r="E60" i="6" s="1"/>
  <c r="H20" i="61"/>
  <c r="G20" i="61" s="1"/>
  <c r="B57" i="6" s="1"/>
  <c r="F20" i="61"/>
  <c r="D20" i="61"/>
  <c r="B20" i="61"/>
  <c r="I17" i="61"/>
  <c r="I16" i="61"/>
  <c r="I15" i="61"/>
  <c r="I14" i="61"/>
  <c r="I13" i="61"/>
  <c r="I12" i="61"/>
  <c r="I11" i="61"/>
  <c r="I10" i="61"/>
  <c r="F3" i="61"/>
  <c r="E58" i="6" s="1"/>
  <c r="F58" i="6" s="1"/>
  <c r="H20" i="60"/>
  <c r="G20" i="60" s="1"/>
  <c r="B55" i="6" s="1"/>
  <c r="F20" i="60"/>
  <c r="D20" i="60"/>
  <c r="B20" i="60"/>
  <c r="I17" i="60"/>
  <c r="I16" i="60"/>
  <c r="I15" i="60"/>
  <c r="I14" i="60"/>
  <c r="I13" i="60"/>
  <c r="I12" i="60"/>
  <c r="I11" i="60"/>
  <c r="I10" i="60"/>
  <c r="I9" i="60"/>
  <c r="I8" i="60"/>
  <c r="I7" i="60"/>
  <c r="F3" i="60"/>
  <c r="E56" i="6" s="1"/>
  <c r="H20" i="59"/>
  <c r="G20" i="59" s="1"/>
  <c r="B53" i="6" s="1"/>
  <c r="F20" i="59"/>
  <c r="D20" i="59"/>
  <c r="B20" i="59"/>
  <c r="A20" i="59" s="1"/>
  <c r="I17" i="59"/>
  <c r="I16" i="59"/>
  <c r="I15" i="59"/>
  <c r="I14" i="59"/>
  <c r="I13" i="59"/>
  <c r="I12" i="59"/>
  <c r="I11" i="59"/>
  <c r="I10" i="59"/>
  <c r="I9" i="59"/>
  <c r="F3" i="59"/>
  <c r="E54" i="6" s="1"/>
  <c r="H20" i="58"/>
  <c r="G20" i="58" s="1"/>
  <c r="B51" i="6" s="1"/>
  <c r="F20" i="58"/>
  <c r="D20" i="58"/>
  <c r="B20" i="58"/>
  <c r="A20" i="58" s="1"/>
  <c r="I17" i="58"/>
  <c r="I16" i="58"/>
  <c r="I15" i="58"/>
  <c r="I14" i="58"/>
  <c r="I13" i="58"/>
  <c r="I12" i="58"/>
  <c r="I11" i="58"/>
  <c r="I10" i="58"/>
  <c r="I9" i="58"/>
  <c r="F3" i="58"/>
  <c r="E52" i="6" s="1"/>
  <c r="H20" i="57"/>
  <c r="G20" i="57" s="1"/>
  <c r="B49" i="6" s="1"/>
  <c r="F20" i="57"/>
  <c r="D20" i="57"/>
  <c r="B20" i="57"/>
  <c r="A20" i="57" s="1"/>
  <c r="I17" i="57"/>
  <c r="I16" i="57"/>
  <c r="I15" i="57"/>
  <c r="I14" i="57"/>
  <c r="I13" i="57"/>
  <c r="F3" i="57"/>
  <c r="E50" i="6" s="1"/>
  <c r="F50" i="6" s="1"/>
  <c r="H20" i="56"/>
  <c r="G20" i="56" s="1"/>
  <c r="B47" i="6" s="1"/>
  <c r="F20" i="56"/>
  <c r="D20" i="56"/>
  <c r="B20" i="56"/>
  <c r="A20" i="56" s="1"/>
  <c r="I17" i="56"/>
  <c r="I16" i="56"/>
  <c r="I15" i="56"/>
  <c r="I14" i="56"/>
  <c r="I13" i="56"/>
  <c r="I12" i="56"/>
  <c r="I11" i="56"/>
  <c r="I10" i="56"/>
  <c r="I9" i="56"/>
  <c r="I8" i="56"/>
  <c r="F3" i="56"/>
  <c r="E48" i="6" s="1"/>
  <c r="H20" i="55"/>
  <c r="G20" i="55" s="1"/>
  <c r="B45" i="6" s="1"/>
  <c r="F20" i="55"/>
  <c r="D20" i="55"/>
  <c r="B20" i="55"/>
  <c r="A20" i="55" s="1"/>
  <c r="I17" i="55"/>
  <c r="I16" i="55"/>
  <c r="I15" i="55"/>
  <c r="I14" i="55"/>
  <c r="I13" i="55"/>
  <c r="I12" i="55"/>
  <c r="I11" i="55"/>
  <c r="I10" i="55"/>
  <c r="I9" i="55"/>
  <c r="I8" i="55"/>
  <c r="F3" i="55"/>
  <c r="E46" i="6" s="1"/>
  <c r="H20" i="54"/>
  <c r="G20" i="54" s="1"/>
  <c r="B43" i="6" s="1"/>
  <c r="F20" i="54"/>
  <c r="D20" i="54"/>
  <c r="B20" i="54"/>
  <c r="I17" i="54"/>
  <c r="I16" i="54"/>
  <c r="I15" i="54"/>
  <c r="I14" i="54"/>
  <c r="I13" i="54"/>
  <c r="F3" i="54"/>
  <c r="E44" i="6" s="1"/>
  <c r="H20" i="52"/>
  <c r="G20" i="52" s="1"/>
  <c r="B41" i="6" s="1"/>
  <c r="F20" i="52"/>
  <c r="D20" i="52"/>
  <c r="B20" i="52"/>
  <c r="A20" i="52" s="1"/>
  <c r="I17" i="52"/>
  <c r="I16" i="52"/>
  <c r="I15" i="52"/>
  <c r="I14" i="52"/>
  <c r="I13" i="52"/>
  <c r="I12" i="52"/>
  <c r="I11" i="52"/>
  <c r="I10" i="52"/>
  <c r="I9" i="52"/>
  <c r="I8" i="52"/>
  <c r="F3" i="52"/>
  <c r="E42" i="6" s="1"/>
  <c r="F42" i="6" s="1"/>
  <c r="H20" i="51"/>
  <c r="G20" i="51" s="1"/>
  <c r="B39" i="6" s="1"/>
  <c r="F20" i="51"/>
  <c r="D20" i="51"/>
  <c r="B20" i="51"/>
  <c r="A20" i="51" s="1"/>
  <c r="I17" i="51"/>
  <c r="I16" i="51"/>
  <c r="I15" i="51"/>
  <c r="I14" i="51"/>
  <c r="F3" i="51"/>
  <c r="E40" i="6" s="1"/>
  <c r="F40" i="6" s="1"/>
  <c r="H20" i="50"/>
  <c r="G20" i="50" s="1"/>
  <c r="B37" i="6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F3" i="50"/>
  <c r="E38" i="6" s="1"/>
  <c r="F38" i="6" s="1"/>
  <c r="H20" i="48"/>
  <c r="G20" i="48" s="1"/>
  <c r="B35" i="6" s="1"/>
  <c r="F20" i="48"/>
  <c r="D20" i="48"/>
  <c r="B20" i="48"/>
  <c r="A20" i="48" s="1"/>
  <c r="I17" i="48"/>
  <c r="I16" i="48"/>
  <c r="I15" i="48"/>
  <c r="I14" i="48"/>
  <c r="F3" i="48"/>
  <c r="E36" i="6" s="1"/>
  <c r="F36" i="6" s="1"/>
  <c r="H20" i="47"/>
  <c r="G20" i="47" s="1"/>
  <c r="B33" i="6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F3" i="47"/>
  <c r="E34" i="6" s="1"/>
  <c r="H20" i="46"/>
  <c r="G20" i="46" s="1"/>
  <c r="B31" i="6" s="1"/>
  <c r="F20" i="46"/>
  <c r="D20" i="46"/>
  <c r="B20" i="46"/>
  <c r="I17" i="46"/>
  <c r="I16" i="46"/>
  <c r="I15" i="46"/>
  <c r="I14" i="46"/>
  <c r="I13" i="46"/>
  <c r="I12" i="46"/>
  <c r="I11" i="46"/>
  <c r="I10" i="46"/>
  <c r="F3" i="46"/>
  <c r="E32" i="6" s="1"/>
  <c r="F32" i="6" s="1"/>
  <c r="H20" i="45"/>
  <c r="G20" i="45" s="1"/>
  <c r="B29" i="6" s="1"/>
  <c r="F20" i="45"/>
  <c r="D20" i="45"/>
  <c r="B20" i="45"/>
  <c r="A20" i="45" s="1"/>
  <c r="I17" i="45"/>
  <c r="I16" i="45"/>
  <c r="I15" i="45"/>
  <c r="I14" i="45"/>
  <c r="I13" i="45"/>
  <c r="I12" i="45"/>
  <c r="I11" i="45"/>
  <c r="I10" i="45"/>
  <c r="F3" i="45"/>
  <c r="E30" i="6" s="1"/>
  <c r="F30" i="6" s="1"/>
  <c r="H20" i="44"/>
  <c r="G20" i="44" s="1"/>
  <c r="B27" i="6" s="1"/>
  <c r="F20" i="44"/>
  <c r="D20" i="44"/>
  <c r="B20" i="44"/>
  <c r="A20" i="44" s="1"/>
  <c r="I17" i="44"/>
  <c r="I16" i="44"/>
  <c r="I15" i="44"/>
  <c r="I14" i="44"/>
  <c r="I13" i="44"/>
  <c r="I12" i="44"/>
  <c r="I11" i="44"/>
  <c r="I10" i="44"/>
  <c r="F3" i="44"/>
  <c r="E28" i="6" s="1"/>
  <c r="F28" i="6" s="1"/>
  <c r="H20" i="43"/>
  <c r="G20" i="43" s="1"/>
  <c r="B25" i="6" s="1"/>
  <c r="F20" i="43"/>
  <c r="D20" i="43"/>
  <c r="B20" i="43"/>
  <c r="A20" i="43" s="1"/>
  <c r="I17" i="43"/>
  <c r="I16" i="43"/>
  <c r="I15" i="43"/>
  <c r="I14" i="43"/>
  <c r="I13" i="43"/>
  <c r="I12" i="43"/>
  <c r="I11" i="43"/>
  <c r="I10" i="43"/>
  <c r="I9" i="43"/>
  <c r="I8" i="43"/>
  <c r="F3" i="43"/>
  <c r="E26" i="6" s="1"/>
  <c r="H20" i="42"/>
  <c r="G20" i="42" s="1"/>
  <c r="B23" i="6" s="1"/>
  <c r="F20" i="42"/>
  <c r="D20" i="42"/>
  <c r="B20" i="42"/>
  <c r="A20" i="42" s="1"/>
  <c r="I17" i="42"/>
  <c r="I16" i="42"/>
  <c r="I15" i="42"/>
  <c r="F3" i="42"/>
  <c r="E24" i="6" s="1"/>
  <c r="F24" i="6" s="1"/>
  <c r="H20" i="41"/>
  <c r="G20" i="41" s="1"/>
  <c r="B21" i="6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F3" i="38"/>
  <c r="E16" i="6" s="1"/>
  <c r="F16" i="6" s="1"/>
  <c r="H20" i="75"/>
  <c r="G20" i="75" s="1"/>
  <c r="B13" i="6" s="1"/>
  <c r="F20" i="75"/>
  <c r="D20" i="75"/>
  <c r="B20" i="75"/>
  <c r="A20" i="75" s="1"/>
  <c r="I17" i="75"/>
  <c r="I16" i="75"/>
  <c r="I15" i="75"/>
  <c r="I14" i="75"/>
  <c r="I13" i="75"/>
  <c r="I12" i="75"/>
  <c r="I11" i="75"/>
  <c r="I10" i="75"/>
  <c r="I9" i="75"/>
  <c r="F3" i="75"/>
  <c r="E14" i="6" s="1"/>
  <c r="H20" i="74"/>
  <c r="G20" i="74" s="1"/>
  <c r="B11" i="6" s="1"/>
  <c r="F20" i="74"/>
  <c r="D20" i="74"/>
  <c r="B20" i="74"/>
  <c r="A20" i="74" s="1"/>
  <c r="I17" i="74"/>
  <c r="I16" i="74"/>
  <c r="I15" i="74"/>
  <c r="I14" i="74"/>
  <c r="I13" i="74"/>
  <c r="I12" i="74"/>
  <c r="I11" i="74"/>
  <c r="I10" i="74"/>
  <c r="I9" i="74"/>
  <c r="F3" i="74"/>
  <c r="E12" i="6" s="1"/>
  <c r="H20" i="73"/>
  <c r="G20" i="73" s="1"/>
  <c r="B9" i="6" s="1"/>
  <c r="F20" i="73"/>
  <c r="D20" i="73"/>
  <c r="B20" i="73"/>
  <c r="A20" i="73" s="1"/>
  <c r="C20" i="73" s="1"/>
  <c r="I5" i="73" s="1"/>
  <c r="I17" i="73"/>
  <c r="I16" i="73"/>
  <c r="I15" i="73"/>
  <c r="I14" i="73"/>
  <c r="I13" i="73"/>
  <c r="I12" i="73"/>
  <c r="I11" i="73"/>
  <c r="I10" i="73"/>
  <c r="F3" i="73"/>
  <c r="E10" i="6" s="1"/>
  <c r="F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F3" i="72"/>
  <c r="E8" i="6" s="1"/>
  <c r="F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F3" i="71"/>
  <c r="E6" i="6" s="1"/>
  <c r="H20" i="70"/>
  <c r="G20" i="70" s="1"/>
  <c r="B3" i="6" s="1"/>
  <c r="F20" i="70"/>
  <c r="D20" i="70"/>
  <c r="B20" i="70"/>
  <c r="A20" i="70" s="1"/>
  <c r="I17" i="70"/>
  <c r="I16" i="70"/>
  <c r="I15" i="70"/>
  <c r="I14" i="70"/>
  <c r="I13" i="70"/>
  <c r="I12" i="70"/>
  <c r="I11" i="70"/>
  <c r="I10" i="70"/>
  <c r="F3" i="70"/>
  <c r="E4" i="6" s="1"/>
  <c r="F4" i="6" s="1"/>
  <c r="C20" i="74" l="1"/>
  <c r="C20" i="56"/>
  <c r="C20" i="48"/>
  <c r="I3" i="48" s="1"/>
  <c r="C20" i="43"/>
  <c r="I3" i="43"/>
  <c r="C20" i="39"/>
  <c r="I4" i="39" s="1"/>
  <c r="C20" i="71"/>
  <c r="I5" i="71" s="1"/>
  <c r="A20" i="23"/>
  <c r="C20" i="57"/>
  <c r="I4" i="57" s="1"/>
  <c r="A20" i="40"/>
  <c r="F22" i="6"/>
  <c r="F52" i="6"/>
  <c r="F60" i="6"/>
  <c r="F72" i="6"/>
  <c r="F68" i="6"/>
  <c r="F66" i="6"/>
  <c r="F64" i="6"/>
  <c r="F56" i="6"/>
  <c r="F54" i="6"/>
  <c r="F48" i="6"/>
  <c r="F46" i="6"/>
  <c r="F44" i="6"/>
  <c r="F34" i="6"/>
  <c r="F26" i="6"/>
  <c r="F20" i="6"/>
  <c r="F18" i="6"/>
  <c r="F14" i="6"/>
  <c r="F12" i="6"/>
  <c r="F6" i="6"/>
  <c r="C20" i="55"/>
  <c r="A20" i="78"/>
  <c r="E20" i="78"/>
  <c r="H22" i="78" s="1"/>
  <c r="H23" i="78" s="1"/>
  <c r="C20" i="33"/>
  <c r="C20" i="32"/>
  <c r="I8" i="32" s="1"/>
  <c r="C20" i="31"/>
  <c r="I7" i="31" s="1"/>
  <c r="C20" i="22"/>
  <c r="I7" i="22" s="1"/>
  <c r="C20" i="67"/>
  <c r="I7" i="67" s="1"/>
  <c r="C20" i="66"/>
  <c r="C20" i="63"/>
  <c r="I7" i="63" s="1"/>
  <c r="C20" i="62"/>
  <c r="I7" i="62" s="1"/>
  <c r="I6" i="55"/>
  <c r="C20" i="52"/>
  <c r="I7" i="52" s="1"/>
  <c r="A20" i="50"/>
  <c r="C20" i="50" s="1"/>
  <c r="I7" i="50" s="1"/>
  <c r="C20" i="47"/>
  <c r="I5" i="47" s="1"/>
  <c r="A20" i="46"/>
  <c r="C20" i="46" s="1"/>
  <c r="I9" i="46" s="1"/>
  <c r="C20" i="45"/>
  <c r="I9" i="45" s="1"/>
  <c r="C20" i="44"/>
  <c r="I9" i="44" s="1"/>
  <c r="C20" i="41"/>
  <c r="I9" i="41" s="1"/>
  <c r="I9" i="73"/>
  <c r="I8" i="73"/>
  <c r="I7" i="73"/>
  <c r="I6" i="73"/>
  <c r="I4" i="73"/>
  <c r="I3" i="73"/>
  <c r="C20" i="72"/>
  <c r="I9" i="72" s="1"/>
  <c r="C20" i="70"/>
  <c r="C20" i="42"/>
  <c r="I3" i="42" s="1"/>
  <c r="C20" i="58"/>
  <c r="I8" i="71"/>
  <c r="I13" i="71"/>
  <c r="I7" i="71"/>
  <c r="I12" i="71"/>
  <c r="I6" i="71"/>
  <c r="I11" i="71"/>
  <c r="I10" i="71"/>
  <c r="I4" i="71"/>
  <c r="I9" i="71"/>
  <c r="I3" i="71"/>
  <c r="I9" i="39"/>
  <c r="I8" i="39"/>
  <c r="I7" i="39"/>
  <c r="I10" i="39"/>
  <c r="I11" i="57"/>
  <c r="I10" i="57"/>
  <c r="I12" i="57"/>
  <c r="I9" i="57"/>
  <c r="I8" i="57"/>
  <c r="C20" i="51"/>
  <c r="I3" i="51" s="1"/>
  <c r="C20" i="29"/>
  <c r="A20" i="38"/>
  <c r="C20" i="38" s="1"/>
  <c r="C20" i="75"/>
  <c r="I3" i="78"/>
  <c r="C20" i="77"/>
  <c r="C20" i="30"/>
  <c r="I3" i="29"/>
  <c r="A20" i="26"/>
  <c r="C20" i="26" s="1"/>
  <c r="I17" i="26" s="1"/>
  <c r="C20" i="27"/>
  <c r="A20" i="24"/>
  <c r="A20" i="61"/>
  <c r="A20" i="60"/>
  <c r="C20" i="59"/>
  <c r="I8" i="59" s="1"/>
  <c r="A20" i="54"/>
  <c r="I9" i="48"/>
  <c r="I11" i="48"/>
  <c r="I8" i="48"/>
  <c r="I13" i="48"/>
  <c r="I7" i="48"/>
  <c r="I12" i="48"/>
  <c r="I6" i="48"/>
  <c r="I10" i="48"/>
  <c r="C20" i="23" l="1"/>
  <c r="I5" i="39"/>
  <c r="I5" i="48"/>
  <c r="I4" i="47"/>
  <c r="I7" i="58"/>
  <c r="I8" i="58"/>
  <c r="I8" i="47"/>
  <c r="I7" i="47"/>
  <c r="I6" i="74"/>
  <c r="I8" i="74"/>
  <c r="I3" i="57"/>
  <c r="I7" i="57"/>
  <c r="E20" i="57" s="1"/>
  <c r="H22" i="57" s="1"/>
  <c r="H23" i="57" s="1"/>
  <c r="I6" i="56"/>
  <c r="I7" i="56"/>
  <c r="I6" i="43"/>
  <c r="I7" i="43"/>
  <c r="I4" i="55"/>
  <c r="I7" i="55"/>
  <c r="I6" i="39"/>
  <c r="I7" i="74"/>
  <c r="I6" i="57"/>
  <c r="I5" i="57"/>
  <c r="I4" i="56"/>
  <c r="I5" i="56"/>
  <c r="I5" i="55"/>
  <c r="I4" i="43"/>
  <c r="I5" i="43"/>
  <c r="I4" i="42"/>
  <c r="I3" i="40"/>
  <c r="C20" i="40"/>
  <c r="I5" i="40" s="1"/>
  <c r="I3" i="39"/>
  <c r="I3" i="74"/>
  <c r="I5" i="74"/>
  <c r="I4" i="74"/>
  <c r="I3" i="56"/>
  <c r="I3" i="47"/>
  <c r="I4" i="48"/>
  <c r="E20" i="48" s="1"/>
  <c r="E20" i="71"/>
  <c r="E3" i="71" s="1"/>
  <c r="F4" i="5" s="1"/>
  <c r="G4" i="5" s="1"/>
  <c r="I3" i="55"/>
  <c r="F73" i="6"/>
  <c r="E3" i="78"/>
  <c r="I7" i="33"/>
  <c r="I8" i="33"/>
  <c r="I5" i="33"/>
  <c r="I6" i="33"/>
  <c r="I3" i="33"/>
  <c r="I4" i="33"/>
  <c r="I6" i="32"/>
  <c r="I7" i="32"/>
  <c r="I4" i="32"/>
  <c r="I5" i="32"/>
  <c r="I3" i="32"/>
  <c r="I3" i="31"/>
  <c r="I6" i="31"/>
  <c r="I4" i="31"/>
  <c r="I5" i="31"/>
  <c r="I6" i="27"/>
  <c r="I7" i="27"/>
  <c r="I4" i="27"/>
  <c r="I5" i="27"/>
  <c r="I5" i="22"/>
  <c r="I6" i="22"/>
  <c r="I3" i="22"/>
  <c r="I4" i="22"/>
  <c r="I5" i="67"/>
  <c r="I6" i="67"/>
  <c r="I3" i="67"/>
  <c r="I4" i="67"/>
  <c r="I6" i="66"/>
  <c r="I7" i="66"/>
  <c r="I4" i="66"/>
  <c r="I5" i="66"/>
  <c r="I3" i="66"/>
  <c r="I3" i="63"/>
  <c r="E20" i="63" s="1"/>
  <c r="E3" i="63" s="1"/>
  <c r="F32" i="5" s="1"/>
  <c r="G32" i="5" s="1"/>
  <c r="I5" i="63"/>
  <c r="I6" i="63"/>
  <c r="I4" i="63"/>
  <c r="I5" i="62"/>
  <c r="I6" i="62"/>
  <c r="I4" i="62"/>
  <c r="I3" i="62"/>
  <c r="I6" i="59"/>
  <c r="I7" i="59"/>
  <c r="I4" i="59"/>
  <c r="I5" i="59"/>
  <c r="I5" i="52"/>
  <c r="I6" i="52"/>
  <c r="I3" i="52"/>
  <c r="I4" i="52"/>
  <c r="I5" i="50"/>
  <c r="I6" i="50"/>
  <c r="I4" i="50"/>
  <c r="I3" i="50"/>
  <c r="I6" i="47"/>
  <c r="I9" i="47"/>
  <c r="I7" i="46"/>
  <c r="I8" i="46"/>
  <c r="I5" i="46"/>
  <c r="I6" i="46"/>
  <c r="I4" i="46"/>
  <c r="I3" i="46"/>
  <c r="I7" i="45"/>
  <c r="I8" i="45"/>
  <c r="I5" i="45"/>
  <c r="I6" i="45"/>
  <c r="I4" i="45"/>
  <c r="I3" i="45"/>
  <c r="I7" i="44"/>
  <c r="I8" i="44"/>
  <c r="I5" i="44"/>
  <c r="I6" i="44"/>
  <c r="I4" i="44"/>
  <c r="I3" i="44"/>
  <c r="I7" i="41"/>
  <c r="I8" i="41"/>
  <c r="I5" i="41"/>
  <c r="I6" i="41"/>
  <c r="I3" i="41"/>
  <c r="I4" i="41"/>
  <c r="E20" i="73"/>
  <c r="H22" i="73" s="1"/>
  <c r="H23" i="73" s="1"/>
  <c r="I4" i="72"/>
  <c r="I7" i="72"/>
  <c r="I8" i="72"/>
  <c r="I5" i="72"/>
  <c r="I6" i="72"/>
  <c r="I3" i="72"/>
  <c r="I8" i="70"/>
  <c r="I9" i="70"/>
  <c r="I6" i="70"/>
  <c r="I7" i="70"/>
  <c r="I3" i="70"/>
  <c r="I5" i="70"/>
  <c r="I4" i="70"/>
  <c r="I14" i="42"/>
  <c r="I13" i="42"/>
  <c r="I7" i="42"/>
  <c r="I8" i="42"/>
  <c r="I12" i="42"/>
  <c r="I11" i="42"/>
  <c r="I9" i="42"/>
  <c r="I10" i="42"/>
  <c r="I6" i="42"/>
  <c r="I5" i="42"/>
  <c r="I6" i="30"/>
  <c r="I5" i="30"/>
  <c r="I4" i="30"/>
  <c r="I4" i="58"/>
  <c r="I6" i="58"/>
  <c r="I5" i="58"/>
  <c r="C20" i="60"/>
  <c r="I3" i="58"/>
  <c r="C20" i="61"/>
  <c r="I9" i="61" s="1"/>
  <c r="C20" i="24"/>
  <c r="I8" i="51"/>
  <c r="I13" i="51"/>
  <c r="I7" i="51"/>
  <c r="I12" i="51"/>
  <c r="I6" i="51"/>
  <c r="I11" i="51"/>
  <c r="I9" i="51"/>
  <c r="I5" i="51"/>
  <c r="I10" i="51"/>
  <c r="I4" i="51"/>
  <c r="I5" i="77"/>
  <c r="I4" i="77"/>
  <c r="I7" i="77"/>
  <c r="I8" i="77"/>
  <c r="I6" i="77"/>
  <c r="E20" i="77"/>
  <c r="E3" i="77" s="1"/>
  <c r="I7" i="29"/>
  <c r="I6" i="29"/>
  <c r="I5" i="29"/>
  <c r="I4" i="29"/>
  <c r="I8" i="29"/>
  <c r="C20" i="54"/>
  <c r="I4" i="38"/>
  <c r="I3" i="38"/>
  <c r="I8" i="38"/>
  <c r="I7" i="38"/>
  <c r="I5" i="38"/>
  <c r="I6" i="38"/>
  <c r="I7" i="75"/>
  <c r="I6" i="75"/>
  <c r="I5" i="75"/>
  <c r="I4" i="75"/>
  <c r="I3" i="75"/>
  <c r="I8" i="75"/>
  <c r="I3" i="77"/>
  <c r="I3" i="30"/>
  <c r="I11" i="26"/>
  <c r="I5" i="26"/>
  <c r="I16" i="26"/>
  <c r="I10" i="26"/>
  <c r="I4" i="26"/>
  <c r="I15" i="26"/>
  <c r="I9" i="26"/>
  <c r="I3" i="26"/>
  <c r="I14" i="26"/>
  <c r="I8" i="26"/>
  <c r="I13" i="26"/>
  <c r="I7" i="26"/>
  <c r="I12" i="26"/>
  <c r="I6" i="26"/>
  <c r="I3" i="27"/>
  <c r="I3" i="59"/>
  <c r="I5" i="23" l="1"/>
  <c r="I6" i="23"/>
  <c r="I3" i="23"/>
  <c r="I4" i="23"/>
  <c r="E20" i="23" s="1"/>
  <c r="E20" i="39"/>
  <c r="E20" i="56"/>
  <c r="H22" i="56" s="1"/>
  <c r="H23" i="56" s="1"/>
  <c r="E20" i="43"/>
  <c r="E3" i="43" s="1"/>
  <c r="F14" i="5" s="1"/>
  <c r="G14" i="5" s="1"/>
  <c r="H22" i="39"/>
  <c r="H23" i="39" s="1"/>
  <c r="E3" i="39"/>
  <c r="F10" i="5" s="1"/>
  <c r="G10" i="5" s="1"/>
  <c r="E20" i="74"/>
  <c r="E3" i="74" s="1"/>
  <c r="F7" i="5" s="1"/>
  <c r="G7" i="5" s="1"/>
  <c r="E20" i="58"/>
  <c r="H22" i="58" s="1"/>
  <c r="H23" i="58" s="1"/>
  <c r="E3" i="57"/>
  <c r="F26" i="5" s="1"/>
  <c r="G26" i="5" s="1"/>
  <c r="E20" i="55"/>
  <c r="H22" i="55" s="1"/>
  <c r="H23" i="55" s="1"/>
  <c r="E3" i="48"/>
  <c r="F19" i="5" s="1"/>
  <c r="G19" i="5" s="1"/>
  <c r="H22" i="48"/>
  <c r="H23" i="48" s="1"/>
  <c r="I4" i="40"/>
  <c r="E20" i="40" s="1"/>
  <c r="E3" i="56"/>
  <c r="F25" i="5" s="1"/>
  <c r="G25" i="5" s="1"/>
  <c r="E20" i="42"/>
  <c r="E3" i="42" s="1"/>
  <c r="F13" i="5" s="1"/>
  <c r="G13" i="5" s="1"/>
  <c r="E20" i="47"/>
  <c r="E3" i="47" s="1"/>
  <c r="F18" i="5" s="1"/>
  <c r="G18" i="5" s="1"/>
  <c r="H22" i="71"/>
  <c r="H23" i="71" s="1"/>
  <c r="H22" i="77"/>
  <c r="H23" i="77" s="1"/>
  <c r="E20" i="33"/>
  <c r="E3" i="33" s="1"/>
  <c r="E20" i="32"/>
  <c r="H22" i="32" s="1"/>
  <c r="H23" i="32" s="1"/>
  <c r="E20" i="31"/>
  <c r="H22" i="31" s="1"/>
  <c r="H23" i="31" s="1"/>
  <c r="E20" i="27"/>
  <c r="E3" i="27" s="1"/>
  <c r="E20" i="22"/>
  <c r="E20" i="67"/>
  <c r="H22" i="67" s="1"/>
  <c r="H23" i="67" s="1"/>
  <c r="E20" i="66"/>
  <c r="H22" i="63"/>
  <c r="H23" i="63" s="1"/>
  <c r="E20" i="62"/>
  <c r="H22" i="62" s="1"/>
  <c r="H23" i="62" s="1"/>
  <c r="E20" i="59"/>
  <c r="H22" i="59" s="1"/>
  <c r="H23" i="59" s="1"/>
  <c r="E20" i="52"/>
  <c r="E3" i="52" s="1"/>
  <c r="F22" i="5" s="1"/>
  <c r="G22" i="5" s="1"/>
  <c r="E20" i="50"/>
  <c r="E3" i="50" s="1"/>
  <c r="F20" i="5" s="1"/>
  <c r="G20" i="5" s="1"/>
  <c r="E20" i="46"/>
  <c r="E3" i="46" s="1"/>
  <c r="F17" i="5" s="1"/>
  <c r="G17" i="5" s="1"/>
  <c r="E20" i="45"/>
  <c r="H22" i="45" s="1"/>
  <c r="H23" i="45" s="1"/>
  <c r="E20" i="44"/>
  <c r="H22" i="44" s="1"/>
  <c r="H23" i="44" s="1"/>
  <c r="E20" i="41"/>
  <c r="E3" i="41" s="1"/>
  <c r="F12" i="5" s="1"/>
  <c r="G12" i="5" s="1"/>
  <c r="E3" i="73"/>
  <c r="F6" i="5" s="1"/>
  <c r="G6" i="5" s="1"/>
  <c r="E20" i="72"/>
  <c r="H22" i="72" s="1"/>
  <c r="H23" i="72" s="1"/>
  <c r="E20" i="70"/>
  <c r="E3" i="70" s="1"/>
  <c r="F3" i="5" s="1"/>
  <c r="G3" i="5" s="1"/>
  <c r="E20" i="30"/>
  <c r="I4" i="60"/>
  <c r="I5" i="60"/>
  <c r="I6" i="60"/>
  <c r="I3" i="60"/>
  <c r="I7" i="61"/>
  <c r="I8" i="61"/>
  <c r="I5" i="61"/>
  <c r="I6" i="61"/>
  <c r="I4" i="61"/>
  <c r="I3" i="61"/>
  <c r="I8" i="54"/>
  <c r="I7" i="54"/>
  <c r="I12" i="54"/>
  <c r="I11" i="54"/>
  <c r="I10" i="54"/>
  <c r="I9" i="54"/>
  <c r="E20" i="51"/>
  <c r="H22" i="51" s="1"/>
  <c r="H23" i="51" s="1"/>
  <c r="I12" i="24"/>
  <c r="I11" i="24"/>
  <c r="I5" i="24"/>
  <c r="I10" i="24"/>
  <c r="I4" i="24"/>
  <c r="I9" i="24"/>
  <c r="I8" i="24"/>
  <c r="I13" i="24"/>
  <c r="I7" i="24"/>
  <c r="I6" i="24"/>
  <c r="I3" i="24"/>
  <c r="E20" i="29"/>
  <c r="I6" i="54"/>
  <c r="I5" i="54"/>
  <c r="I4" i="54"/>
  <c r="I3" i="54"/>
  <c r="E20" i="38"/>
  <c r="E20" i="75"/>
  <c r="E20" i="26"/>
  <c r="H22" i="26"/>
  <c r="H23" i="26" s="1"/>
  <c r="E3" i="26"/>
  <c r="E20" i="24" l="1"/>
  <c r="H22" i="24" s="1"/>
  <c r="H23" i="24" s="1"/>
  <c r="E3" i="23"/>
  <c r="F36" i="5" s="1"/>
  <c r="G36" i="5" s="1"/>
  <c r="H22" i="23"/>
  <c r="H23" i="23" s="1"/>
  <c r="H22" i="47"/>
  <c r="H23" i="47" s="1"/>
  <c r="H22" i="43"/>
  <c r="H23" i="43" s="1"/>
  <c r="H22" i="40"/>
  <c r="H23" i="40" s="1"/>
  <c r="E3" i="40"/>
  <c r="F11" i="5" s="1"/>
  <c r="G11" i="5" s="1"/>
  <c r="E3" i="58"/>
  <c r="F27" i="5" s="1"/>
  <c r="G27" i="5" s="1"/>
  <c r="H22" i="74"/>
  <c r="H23" i="74" s="1"/>
  <c r="E3" i="55"/>
  <c r="F24" i="5" s="1"/>
  <c r="G24" i="5" s="1"/>
  <c r="E20" i="60"/>
  <c r="H22" i="60" s="1"/>
  <c r="H23" i="60" s="1"/>
  <c r="H22" i="42"/>
  <c r="H23" i="42" s="1"/>
  <c r="H22" i="33"/>
  <c r="H23" i="33" s="1"/>
  <c r="E3" i="32"/>
  <c r="E3" i="31"/>
  <c r="H22" i="27"/>
  <c r="H23" i="27" s="1"/>
  <c r="H22" i="22"/>
  <c r="H23" i="22" s="1"/>
  <c r="E3" i="22"/>
  <c r="F35" i="5" s="1"/>
  <c r="G35" i="5" s="1"/>
  <c r="E3" i="67"/>
  <c r="F34" i="5" s="1"/>
  <c r="G34" i="5" s="1"/>
  <c r="E3" i="66"/>
  <c r="F33" i="5" s="1"/>
  <c r="G33" i="5" s="1"/>
  <c r="H22" i="66"/>
  <c r="H23" i="66" s="1"/>
  <c r="E3" i="62"/>
  <c r="F31" i="5" s="1"/>
  <c r="G31" i="5" s="1"/>
  <c r="E3" i="59"/>
  <c r="F28" i="5" s="1"/>
  <c r="G28" i="5" s="1"/>
  <c r="H22" i="52"/>
  <c r="H23" i="52" s="1"/>
  <c r="H22" i="50"/>
  <c r="H23" i="50" s="1"/>
  <c r="H22" i="46"/>
  <c r="H23" i="46" s="1"/>
  <c r="E3" i="45"/>
  <c r="F16" i="5" s="1"/>
  <c r="G16" i="5" s="1"/>
  <c r="E3" i="44"/>
  <c r="F15" i="5" s="1"/>
  <c r="G15" i="5" s="1"/>
  <c r="H22" i="41"/>
  <c r="H23" i="41" s="1"/>
  <c r="E3" i="72"/>
  <c r="F5" i="5" s="1"/>
  <c r="G5" i="5" s="1"/>
  <c r="H22" i="70"/>
  <c r="H23" i="70" s="1"/>
  <c r="H22" i="30"/>
  <c r="H23" i="30" s="1"/>
  <c r="E3" i="30"/>
  <c r="E20" i="61"/>
  <c r="E3" i="61" s="1"/>
  <c r="F30" i="5" s="1"/>
  <c r="G30" i="5" s="1"/>
  <c r="E20" i="54"/>
  <c r="E3" i="54" s="1"/>
  <c r="F23" i="5" s="1"/>
  <c r="G23" i="5" s="1"/>
  <c r="E3" i="51"/>
  <c r="F21" i="5" s="1"/>
  <c r="G21" i="5" s="1"/>
  <c r="E3" i="24"/>
  <c r="F37" i="5" s="1"/>
  <c r="G37" i="5" s="1"/>
  <c r="H22" i="29"/>
  <c r="H23" i="29" s="1"/>
  <c r="E3" i="29"/>
  <c r="H22" i="38"/>
  <c r="H23" i="38" s="1"/>
  <c r="E3" i="38"/>
  <c r="F9" i="5" s="1"/>
  <c r="G9" i="5" s="1"/>
  <c r="E3" i="75"/>
  <c r="F8" i="5" s="1"/>
  <c r="G8" i="5" s="1"/>
  <c r="H22" i="75"/>
  <c r="H23" i="75" s="1"/>
  <c r="E3" i="60" l="1"/>
  <c r="F29" i="5" s="1"/>
  <c r="G29" i="5" s="1"/>
  <c r="G38" i="5" s="1"/>
  <c r="H22" i="61"/>
  <c r="H23" i="61" s="1"/>
  <c r="H22" i="54"/>
  <c r="H23" i="54" s="1"/>
</calcChain>
</file>

<file path=xl/sharedStrings.xml><?xml version="1.0" encoding="utf-8"?>
<sst xmlns="http://schemas.openxmlformats.org/spreadsheetml/2006/main" count="2647" uniqueCount="128">
  <si>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</si>
  <si>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</si>
  <si>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</si>
  <si>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</si>
  <si>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</si>
  <si>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</si>
  <si>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</si>
  <si>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</si>
  <si>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</si>
  <si>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</si>
  <si>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</si>
  <si>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</si>
  <si>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</si>
  <si>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</si>
  <si>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</si>
  <si>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</si>
  <si>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</si>
  <si>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</si>
  <si>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</si>
  <si>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</si>
  <si>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</si>
  <si>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</si>
  <si>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</si>
  <si>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</si>
  <si>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</si>
  <si>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</si>
  <si>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</si>
  <si>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</si>
  <si>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</si>
  <si>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</si>
  <si>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</si>
  <si>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</si>
  <si>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</si>
  <si>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</si>
  <si>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</si>
  <si>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</si>
  <si>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</si>
  <si>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</si>
  <si>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</si>
  <si>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</si>
  <si>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</si>
  <si>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</si>
  <si>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</si>
  <si>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</si>
  <si>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</si>
  <si>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</si>
  <si>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</si>
  <si>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</si>
  <si>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54</t>
  </si>
  <si>
    <t>ITEM 55</t>
  </si>
  <si>
    <t>ITEM 56</t>
  </si>
  <si>
    <t>ITEM 57</t>
  </si>
  <si>
    <t>ITEM 58</t>
  </si>
  <si>
    <t>ITEM 59</t>
  </si>
  <si>
    <t>ITEM 60</t>
  </si>
  <si>
    <t>ITEM 61</t>
  </si>
  <si>
    <t>ITEM 62</t>
  </si>
  <si>
    <t>ITEM 63</t>
  </si>
  <si>
    <t>ITEM 64</t>
  </si>
  <si>
    <t>ITEM 65</t>
  </si>
  <si>
    <t>ITEM 66</t>
  </si>
  <si>
    <t>ITEM 67</t>
  </si>
  <si>
    <t>ITEM 68</t>
  </si>
  <si>
    <t>ITEM 69</t>
  </si>
  <si>
    <t>ITEM 70</t>
  </si>
  <si>
    <t>ITEM 71</t>
  </si>
  <si>
    <t>ITEM 72</t>
  </si>
  <si>
    <t>ITEM 73</t>
  </si>
  <si>
    <t>ITEM 74</t>
  </si>
  <si>
    <t>ITEM 75</t>
  </si>
  <si>
    <t>ITEM 76</t>
  </si>
  <si>
    <t>ITEM 77</t>
  </si>
  <si>
    <t>ITEM 78</t>
  </si>
  <si>
    <t>ITEM 79</t>
  </si>
  <si>
    <t>ITEM 80</t>
  </si>
  <si>
    <t>ITEM 81</t>
  </si>
  <si>
    <t>ITEM 82</t>
  </si>
  <si>
    <t>ITEM 83</t>
  </si>
  <si>
    <t>ITEM 84</t>
  </si>
  <si>
    <t>ITEM 85</t>
  </si>
  <si>
    <t>ITEM 86</t>
  </si>
  <si>
    <t>ITEM 87</t>
  </si>
  <si>
    <t>ITEM 88</t>
  </si>
  <si>
    <t>ITEM 89</t>
  </si>
  <si>
    <t>ITEM 90</t>
  </si>
  <si>
    <t>ITEM 91</t>
  </si>
  <si>
    <t>ITEM 92</t>
  </si>
  <si>
    <t>ITEM 93</t>
  </si>
  <si>
    <t>ITEM 94</t>
  </si>
  <si>
    <t>ITEM 95</t>
  </si>
  <si>
    <t>ITEM 96</t>
  </si>
  <si>
    <t>ITEM 97</t>
  </si>
  <si>
    <t>ITEM 98</t>
  </si>
  <si>
    <t>ITEM 99</t>
  </si>
  <si>
    <t>ITEM 100</t>
  </si>
  <si>
    <t>Valor Total do Item</t>
  </si>
  <si>
    <t>minuto</t>
  </si>
  <si>
    <t>Tráfego Fixo-Fixo</t>
  </si>
  <si>
    <t>Tráfego Fixo-Móvel (VC-1)</t>
  </si>
  <si>
    <t>Fixo-Fixo Intrarregionais</t>
  </si>
  <si>
    <t>Fixo-Fixo Inter-Regionais</t>
  </si>
  <si>
    <t>Fixo-Móvel Intrarregionais (VC-2)</t>
  </si>
  <si>
    <t>Fixo-Móvel Inter-Regionais (VC-3)</t>
  </si>
  <si>
    <t>Assinatura mensal de 2 (dois) troncos SIP (10 Mbps)</t>
  </si>
  <si>
    <t>mensalidade</t>
  </si>
  <si>
    <t>Outros (detalhar)</t>
  </si>
  <si>
    <t>Taxa de instalação dos 2 (dois) troncos SIP e faixas DDR</t>
  </si>
  <si>
    <t>unidade</t>
  </si>
  <si>
    <t>Ligações recebidas de telefone fixo</t>
  </si>
  <si>
    <t>Ligações recebidas de telefone móvel</t>
  </si>
  <si>
    <t>Ligações intraestaduais recebidas de telefone fixo</t>
  </si>
  <si>
    <t>Ligações intraestaduais recebidas de telefone móvel</t>
  </si>
  <si>
    <t>Assinatura mensal de 0800</t>
  </si>
  <si>
    <t>MÉTODO TELECOMUNICAÇÕES E COMERCIO LTDA</t>
  </si>
  <si>
    <t>AVOIP TELECOM LTDA-ME</t>
  </si>
  <si>
    <t>AVOIP TELECOM LTDA-ME (faixa DDR)</t>
  </si>
  <si>
    <t>CLARO S/A</t>
  </si>
  <si>
    <t>CLARO S/A (faixa DDR)</t>
  </si>
  <si>
    <t>OI S/A</t>
  </si>
  <si>
    <t>ORBITEL TTELECOMUNICAÇÕES E INFORMÁTICA LTDA</t>
  </si>
  <si>
    <t>ORBITEL TTELECOMUNICAÇÕES E INFORMÁTICA LTDA (faixa DDR)</t>
  </si>
  <si>
    <t>TELEFONICA BRASIL S/A</t>
  </si>
  <si>
    <t>TELEFONICA BRASIL S/A (faixa DDR)</t>
  </si>
  <si>
    <t>ALGAR TELECOM S/A</t>
  </si>
  <si>
    <t>WORLD TELECOM</t>
  </si>
  <si>
    <t>Valor Total do Serviço</t>
  </si>
  <si>
    <t>Serviço</t>
  </si>
  <si>
    <t>RESULTADO DA ESTIMATIVA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</si>
</sst>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</numFmts>
  <fonts count="19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97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3" fontId="12" fillId="9" borderId="7" xfId="21" applyFont="1" applyFill="1" applyBorder="1" applyAlignment="1">
      <alignment horizontal="center" vertical="center" wrapText="1"/>
    </xf>
    <xf numFmtId="43" fontId="11" fillId="0" borderId="0" xfId="21" applyFont="1" applyAlignment="1">
      <alignment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vertical="center" wrapText="1"/>
    </xf>
    <xf numFmtId="44" fontId="11" fillId="12" borderId="7" xfId="12" applyFont="1" applyFill="1" applyBorder="1" applyAlignment="1">
      <alignment vertical="center" wrapText="1"/>
    </xf>
    <xf numFmtId="44" fontId="16" fillId="11" borderId="7" xfId="0" applyNumberFormat="1" applyFont="1" applyFill="1" applyBorder="1" applyAlignment="1">
      <alignment shrinkToFit="1"/>
    </xf>
    <xf numFmtId="0" fontId="12" fillId="9" borderId="17" xfId="0" applyFont="1" applyFill="1" applyBorder="1" applyAlignment="1">
      <alignment horizontal="center" vertical="center" wrapText="1"/>
    </xf>
    <xf numFmtId="0" fontId="11" fillId="12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44" fontId="11" fillId="12" borderId="21" xfId="12" applyFont="1" applyFill="1" applyBorder="1" applyAlignment="1">
      <alignment horizontal="center" vertical="center" wrapText="1"/>
    </xf>
    <xf numFmtId="44" fontId="11" fillId="12" borderId="22" xfId="12" applyFont="1" applyFill="1" applyBorder="1" applyAlignment="1">
      <alignment horizontal="center" vertical="center" wrapText="1"/>
    </xf>
    <xf numFmtId="44" fontId="11" fillId="12" borderId="23" xfId="12" applyFont="1" applyFill="1" applyBorder="1" applyAlignment="1">
      <alignment horizontal="center" vertical="center" wrapText="1"/>
    </xf>
    <xf numFmtId="44" fontId="11" fillId="9" borderId="21" xfId="12" applyFont="1" applyFill="1" applyBorder="1" applyAlignment="1">
      <alignment horizontal="center" vertical="center" wrapText="1"/>
    </xf>
    <xf numFmtId="44" fontId="11" fillId="9" borderId="22" xfId="12" applyFont="1" applyFill="1" applyBorder="1" applyAlignment="1">
      <alignment horizontal="center" vertical="center" wrapText="1"/>
    </xf>
    <xf numFmtId="44" fontId="11" fillId="9" borderId="23" xfId="12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6" fillId="11" borderId="7" xfId="0" applyFont="1" applyFill="1" applyBorder="1" applyAlignment="1">
      <alignment horizont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2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Vírgula" xfId="21" builtinId="3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styles" Target="styles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97</v>
      </c>
      <c r="C3" s="72" t="s">
        <v>96</v>
      </c>
      <c r="D3" s="75">
        <f>(18*33000)+(6*56100)</f>
        <v>930600</v>
      </c>
      <c r="E3" s="78">
        <f>IF(C20&lt;=25%,D20,MIN(E20:F20))</f>
        <v>0.03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0.12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7.0000000000000007E-2</v>
      </c>
      <c r="I5" s="29">
        <f t="shared" si="0"/>
        <v>7.0000000000000007E-2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0.04</v>
      </c>
      <c r="I6" s="29">
        <f t="shared" si="0"/>
        <v>0.04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0.12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5.2512871438026201E-2</v>
      </c>
      <c r="B20" s="19">
        <f>COUNT(H3:H17)</f>
        <v>6</v>
      </c>
      <c r="C20" s="20">
        <f>IF(B20&lt;2,"N/A",(A20/D20))</f>
        <v>0.87521452396710342</v>
      </c>
      <c r="D20" s="21">
        <f>ROUND(AVERAGE(H3:H17),2)</f>
        <v>0.06</v>
      </c>
      <c r="E20" s="22">
        <f>IFERROR(ROUND(IF(B20&lt;2,"N/A",(IF(C20&lt;=25%,"N/A",AVERAGE(I3:I17)))),2),"N/A")</f>
        <v>0.03</v>
      </c>
      <c r="F20" s="22">
        <f>ROUND(MEDIAN(H3:H17),2)</f>
        <v>0.06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0.03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27918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105</v>
      </c>
      <c r="C3" s="72" t="s">
        <v>107</v>
      </c>
      <c r="D3" s="75">
        <v>1</v>
      </c>
      <c r="E3" s="78">
        <f>IF(C20&lt;=25%,D20,MIN(E20:F20))</f>
        <v>0</v>
      </c>
      <c r="F3" s="78">
        <f>MIN(H3:H17)</f>
        <v>0</v>
      </c>
      <c r="G3" s="4" t="s">
        <v>113</v>
      </c>
      <c r="H3" s="13">
        <v>0</v>
      </c>
      <c r="I3" s="29" t="e">
        <f>IF(H3="","",(IF($C$20&lt;25%,"N/A",IF(H3&lt;=($D$20+$A$20),H3,"Descartado"))))</f>
        <v>#VALUE!</v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0</v>
      </c>
      <c r="E20" s="22" t="str">
        <f>IFERROR(ROUND(IF(B20&lt;2,"N/A",(IF(C20&lt;=25%,"N/A",AVERAGE(I3:I17)))),2),"N/A")</f>
        <v>N/A</v>
      </c>
      <c r="F20" s="22">
        <f>ROUND(MEDIAN(H3:H17),2)</f>
        <v>0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97</v>
      </c>
      <c r="C3" s="72" t="s">
        <v>96</v>
      </c>
      <c r="D3" s="75">
        <f>(18*10000)+(6*20000)</f>
        <v>300000</v>
      </c>
      <c r="E3" s="78">
        <f>IF(C20&lt;=25%,D20,MIN(E20:F20))</f>
        <v>0.03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0.12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7.0000000000000007E-2</v>
      </c>
      <c r="I5" s="29">
        <f t="shared" si="0"/>
        <v>7.0000000000000007E-2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0.04</v>
      </c>
      <c r="I6" s="29">
        <f t="shared" si="0"/>
        <v>0.04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0.12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5.2512871438026201E-2</v>
      </c>
      <c r="B20" s="19">
        <f>COUNT(H3:H17)</f>
        <v>6</v>
      </c>
      <c r="C20" s="20">
        <f>IF(B20&lt;2,"N/A",(A20/D20))</f>
        <v>0.87521452396710342</v>
      </c>
      <c r="D20" s="21">
        <f>ROUND(AVERAGE(H3:H17),2)</f>
        <v>0.06</v>
      </c>
      <c r="E20" s="22">
        <f>IFERROR(ROUND(IF(B20&lt;2,"N/A",(IF(C20&lt;=25%,"N/A",AVERAGE(I3:I17)))),2),"N/A")</f>
        <v>0.03</v>
      </c>
      <c r="F20" s="22">
        <f>ROUND(MEDIAN(H3:H17),2)</f>
        <v>0.06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0.03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9000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98</v>
      </c>
      <c r="C3" s="72" t="s">
        <v>96</v>
      </c>
      <c r="D3" s="75">
        <f>(18*2000)+(6*4000)</f>
        <v>60000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1.05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</v>
      </c>
      <c r="I5" s="29">
        <f t="shared" si="0"/>
        <v>0.4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1.05</v>
      </c>
      <c r="I6" s="29" t="str">
        <f t="shared" si="0"/>
        <v>Descartado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0.52559005127570668</v>
      </c>
      <c r="B20" s="19">
        <f>COUNT(H3:H17)</f>
        <v>5</v>
      </c>
      <c r="C20" s="20">
        <f>IF(B20&lt;2,"N/A",(A20/D20))</f>
        <v>1.0511801025514134</v>
      </c>
      <c r="D20" s="21">
        <f>ROUND(AVERAGE(H3:H17),2)</f>
        <v>0.5</v>
      </c>
      <c r="E20" s="22">
        <f>IFERROR(ROUND(IF(B20&lt;2,"N/A",(IF(C20&lt;=25%,"N/A",AVERAGE(I3:I17)))),2),"N/A")</f>
        <v>0.14000000000000001</v>
      </c>
      <c r="F20" s="22">
        <f>ROUND(MEDIAN(H3:H17),2)</f>
        <v>0.4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8400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99</v>
      </c>
      <c r="C3" s="72" t="s">
        <v>96</v>
      </c>
      <c r="D3" s="75">
        <f>(18*2000)+(6*4000)</f>
        <v>60000</v>
      </c>
      <c r="E3" s="78">
        <f>IF(C20&lt;=25%,D20,MIN(E20:F20))</f>
        <v>0.06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0.12</v>
      </c>
      <c r="I4" s="29">
        <f t="shared" ref="I4:I17" si="0">IF(H4="","",(IF($C$20&lt;25%,"N/A",IF(H4&lt;=($D$20+$A$20),H4,"Descartado"))))</f>
        <v>0.12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0.26</v>
      </c>
      <c r="I5" s="29" t="str">
        <f t="shared" si="0"/>
        <v>Descartado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0.12</v>
      </c>
      <c r="I6" s="29">
        <f t="shared" si="0"/>
        <v>0.12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0.1054272355703212</v>
      </c>
      <c r="B20" s="19">
        <f>COUNT(H3:H17)</f>
        <v>5</v>
      </c>
      <c r="C20" s="20">
        <f>IF(B20&lt;2,"N/A",(A20/D20))</f>
        <v>1.0542723557032119</v>
      </c>
      <c r="D20" s="21">
        <f>ROUND(AVERAGE(H3:H17),2)</f>
        <v>0.1</v>
      </c>
      <c r="E20" s="22">
        <f>IFERROR(ROUND(IF(B20&lt;2,"N/A",(IF(C20&lt;=25%,"N/A",AVERAGE(I3:I17)))),2),"N/A")</f>
        <v>0.06</v>
      </c>
      <c r="F20" s="22">
        <f>ROUND(MEDIAN(H3:H17),2)</f>
        <v>0.12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0.06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3600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100</v>
      </c>
      <c r="C3" s="72" t="s">
        <v>96</v>
      </c>
      <c r="D3" s="75">
        <f>(18*2000)+(6*4000)</f>
        <v>60000</v>
      </c>
      <c r="E3" s="78">
        <f>IF(C20&lt;=25%,D20,MIN(E20:F20))</f>
        <v>0.09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0.26</v>
      </c>
      <c r="I5" s="29">
        <f t="shared" si="0"/>
        <v>0.26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0.75</v>
      </c>
      <c r="I6" s="29" t="str">
        <f t="shared" si="0"/>
        <v>Descartado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0.37618120899375074</v>
      </c>
      <c r="B20" s="19">
        <f>COUNT(H3:H17)</f>
        <v>5</v>
      </c>
      <c r="C20" s="20">
        <f>IF(B20&lt;2,"N/A",(A20/D20))</f>
        <v>1.0748034542678593</v>
      </c>
      <c r="D20" s="21">
        <f>ROUND(AVERAGE(H3:H17),2)</f>
        <v>0.35</v>
      </c>
      <c r="E20" s="22">
        <f>IFERROR(ROUND(IF(B20&lt;2,"N/A",(IF(C20&lt;=25%,"N/A",AVERAGE(I3:I17)))),2),"N/A")</f>
        <v>0.09</v>
      </c>
      <c r="F20" s="22">
        <f>ROUND(MEDIAN(H3:H17),2)</f>
        <v>0.26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5400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101</v>
      </c>
      <c r="C3" s="72" t="s">
        <v>96</v>
      </c>
      <c r="D3" s="75">
        <f>(18*2000)+(6*4000)</f>
        <v>60000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0.48</v>
      </c>
      <c r="I5" s="29">
        <f t="shared" si="0"/>
        <v>0.48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0.06</v>
      </c>
      <c r="I6" s="29">
        <f t="shared" si="0"/>
        <v>0.06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0.75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0.36293663588382291</v>
      </c>
      <c r="B20" s="19">
        <f>COUNT(H3:H17)</f>
        <v>6</v>
      </c>
      <c r="C20" s="20">
        <f>IF(B20&lt;2,"N/A",(A20/D20))</f>
        <v>1.0674606937759497</v>
      </c>
      <c r="D20" s="21">
        <f>ROUND(AVERAGE(H3:H17),2)</f>
        <v>0.34</v>
      </c>
      <c r="E20" s="22">
        <f>IFERROR(ROUND(IF(B20&lt;2,"N/A",(IF(C20&lt;=25%,"N/A",AVERAGE(I3:I17)))),2),"N/A")</f>
        <v>0.14000000000000001</v>
      </c>
      <c r="F20" s="22">
        <f>ROUND(MEDIAN(H3:H17),2)</f>
        <v>0.27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8400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102</v>
      </c>
      <c r="C3" s="72" t="s">
        <v>96</v>
      </c>
      <c r="D3" s="75">
        <f>(18*1000)+(6*2000)</f>
        <v>30000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3.6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0.49</v>
      </c>
      <c r="I5" s="29">
        <f t="shared" si="0"/>
        <v>0.49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0.06</v>
      </c>
      <c r="I6" s="29">
        <f t="shared" si="0"/>
        <v>0.06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3.6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1.7959551595181882</v>
      </c>
      <c r="B20" s="19">
        <f>COUNT(H3:H17)</f>
        <v>6</v>
      </c>
      <c r="C20" s="20">
        <f>IF(B20&lt;2,"N/A",(A20/D20))</f>
        <v>1.3922133019520839</v>
      </c>
      <c r="D20" s="21">
        <f>ROUND(AVERAGE(H3:H17),2)</f>
        <v>1.29</v>
      </c>
      <c r="E20" s="22">
        <f>IFERROR(ROUND(IF(B20&lt;2,"N/A",(IF(C20&lt;=25%,"N/A",AVERAGE(I3:I17)))),2),"N/A")</f>
        <v>0.14000000000000001</v>
      </c>
      <c r="F20" s="22">
        <f>ROUND(MEDIAN(H3:H17),2)</f>
        <v>0.28000000000000003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4200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103</v>
      </c>
      <c r="C3" s="72" t="s">
        <v>104</v>
      </c>
      <c r="D3" s="75">
        <v>24</v>
      </c>
      <c r="E3" s="78">
        <f>IF(C20&lt;=25%,D20,MIN(E20:F20))</f>
        <v>2207.17</v>
      </c>
      <c r="F3" s="78">
        <f>MIN(H3:H17)</f>
        <v>303.36</v>
      </c>
      <c r="G3" s="4" t="s">
        <v>113</v>
      </c>
      <c r="H3" s="13">
        <v>4000</v>
      </c>
      <c r="I3" s="29">
        <f>IF(H3="","",(IF($C$20&lt;25%,"N/A",IF(H3&lt;=($D$20+$A$20),H3,"Descartado"))))</f>
        <v>4000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f>((65291.4/3)/12)*2</f>
        <v>3627.2999999999997</v>
      </c>
      <c r="I4" s="29">
        <f t="shared" ref="I4:I17" si="0">IF(H4="","",(IF($C$20&lt;25%,"N/A",IF(H4&lt;=($D$20+$A$20),H4,"Descartado"))))</f>
        <v>3627.2999999999997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f>(5388/12)*2</f>
        <v>898</v>
      </c>
      <c r="I5" s="29">
        <f t="shared" si="0"/>
        <v>898</v>
      </c>
    </row>
    <row r="6" spans="1:9">
      <c r="A6" s="68"/>
      <c r="B6" s="70"/>
      <c r="C6" s="73"/>
      <c r="D6" s="76"/>
      <c r="E6" s="79"/>
      <c r="F6" s="79"/>
      <c r="G6" s="4" t="s">
        <v>121</v>
      </c>
      <c r="H6" s="13">
        <f>(758.4/5)*2</f>
        <v>303.36</v>
      </c>
      <c r="I6" s="29">
        <f t="shared" si="0"/>
        <v>303.36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1877.0035722484211</v>
      </c>
      <c r="B20" s="19">
        <f>COUNT(H3:H17)</f>
        <v>4</v>
      </c>
      <c r="C20" s="20">
        <f>IF(B20&lt;2,"N/A",(A20/D20))</f>
        <v>0.85041187232900994</v>
      </c>
      <c r="D20" s="21">
        <f>ROUND(AVERAGE(H3:H17),2)</f>
        <v>2207.17</v>
      </c>
      <c r="E20" s="22">
        <f>IFERROR(ROUND(IF(B20&lt;2,"N/A",(IF(C20&lt;=25%,"N/A",AVERAGE(I3:I17)))),2),"N/A")</f>
        <v>2207.17</v>
      </c>
      <c r="F20" s="22">
        <f>ROUND(MEDIAN(H3:H17),2)</f>
        <v>2262.65</v>
      </c>
      <c r="G20" s="23" t="str">
        <f>INDEX(G3:G17,MATCH(H20,H3:H17,0))</f>
        <v>TELEFONICA BRASIL S/A</v>
      </c>
      <c r="H20" s="24">
        <f>MIN(H3:H17)</f>
        <v>303.36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2207.17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52972.08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sqref="A1:F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105</v>
      </c>
      <c r="C3" s="72" t="s">
        <v>104</v>
      </c>
      <c r="D3" s="75">
        <v>24</v>
      </c>
      <c r="E3" s="78">
        <f>IF(C20&lt;=25%,D20,MIN(E20:F20))</f>
        <v>89.7</v>
      </c>
      <c r="F3" s="78">
        <f>MIN(H3:H17)</f>
        <v>0</v>
      </c>
      <c r="G3" s="4" t="s">
        <v>113</v>
      </c>
      <c r="H3" s="13">
        <v>0</v>
      </c>
      <c r="I3" s="29">
        <f>IF(H3="","",(IF($C$20&lt;25%,"N/A",IF(H3&lt;=($D$20+$A$20),H3,"Descartado"))))</f>
        <v>0</v>
      </c>
    </row>
    <row r="4" spans="1:9">
      <c r="A4" s="68"/>
      <c r="B4" s="70"/>
      <c r="C4" s="73"/>
      <c r="D4" s="76"/>
      <c r="E4" s="79"/>
      <c r="F4" s="79"/>
      <c r="G4" s="4" t="s">
        <v>115</v>
      </c>
      <c r="H4" s="13">
        <f>2064/12</f>
        <v>172</v>
      </c>
      <c r="I4" s="29">
        <f t="shared" ref="I4:I17" si="0">IF(H4="","",(IF($C$20&lt;25%,"N/A",IF(H4&lt;=($D$20+$A$20),H4,"Descartado"))))</f>
        <v>172</v>
      </c>
    </row>
    <row r="5" spans="1:9">
      <c r="A5" s="68"/>
      <c r="B5" s="70"/>
      <c r="C5" s="73"/>
      <c r="D5" s="76"/>
      <c r="E5" s="79"/>
      <c r="F5" s="79"/>
      <c r="G5" s="4" t="s">
        <v>117</v>
      </c>
      <c r="H5" s="13">
        <f>1253.88/12</f>
        <v>104.49000000000001</v>
      </c>
      <c r="I5" s="29">
        <f t="shared" si="0"/>
        <v>104.49000000000001</v>
      </c>
    </row>
    <row r="6" spans="1:9">
      <c r="A6" s="68"/>
      <c r="B6" s="70"/>
      <c r="C6" s="73"/>
      <c r="D6" s="76"/>
      <c r="E6" s="79"/>
      <c r="F6" s="79"/>
      <c r="G6" s="4" t="s">
        <v>120</v>
      </c>
      <c r="H6" s="13">
        <f>2064/12</f>
        <v>172</v>
      </c>
      <c r="I6" s="29">
        <f t="shared" si="0"/>
        <v>172</v>
      </c>
    </row>
    <row r="7" spans="1:9">
      <c r="A7" s="68"/>
      <c r="B7" s="70"/>
      <c r="C7" s="73"/>
      <c r="D7" s="76"/>
      <c r="E7" s="79"/>
      <c r="F7" s="79"/>
      <c r="G7" s="4" t="s">
        <v>122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86.396594464724146</v>
      </c>
      <c r="B20" s="19">
        <f>COUNT(H3:H17)</f>
        <v>5</v>
      </c>
      <c r="C20" s="20">
        <f>IF(B20&lt;2,"N/A",(A20/D20))</f>
        <v>0.96317273650751556</v>
      </c>
      <c r="D20" s="21">
        <f>ROUND(AVERAGE(H3:H17),2)</f>
        <v>89.7</v>
      </c>
      <c r="E20" s="22">
        <f>IFERROR(ROUND(IF(B20&lt;2,"N/A",(IF(C20&lt;=25%,"N/A",AVERAGE(I3:I17)))),2),"N/A")</f>
        <v>89.7</v>
      </c>
      <c r="F20" s="22">
        <f>ROUND(MEDIAN(H3:H17),2)</f>
        <v>104.49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89.7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2152.8000000000002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106</v>
      </c>
      <c r="C3" s="72" t="s">
        <v>107</v>
      </c>
      <c r="D3" s="75">
        <v>1</v>
      </c>
      <c r="E3" s="78">
        <f>IF(C20&lt;=25%,D20,MIN(E20:F20))</f>
        <v>1471.71</v>
      </c>
      <c r="F3" s="78">
        <f>MIN(H3:H17)</f>
        <v>1E-4</v>
      </c>
      <c r="G3" s="4" t="s">
        <v>113</v>
      </c>
      <c r="H3" s="13">
        <v>2000</v>
      </c>
      <c r="I3" s="29">
        <f>IF(H3="","",(IF($C$20&lt;25%,"N/A",IF(H3&lt;=($D$20+$A$20),H3,"Descartado"))))</f>
        <v>2000</v>
      </c>
    </row>
    <row r="4" spans="1:9">
      <c r="A4" s="68"/>
      <c r="B4" s="70"/>
      <c r="C4" s="73"/>
      <c r="D4" s="76"/>
      <c r="E4" s="79"/>
      <c r="F4" s="79"/>
      <c r="G4" s="4" t="s">
        <v>116</v>
      </c>
      <c r="H4" s="13">
        <f>1207.57*2</f>
        <v>2415.14</v>
      </c>
      <c r="I4" s="29">
        <f t="shared" ref="I4:I17" si="0">IF(H4="","",(IF($C$20&lt;25%,"N/A",IF(H4&lt;=($D$20+$A$20),H4,"Descartado"))))</f>
        <v>2415.14</v>
      </c>
    </row>
    <row r="5" spans="1:9">
      <c r="A5" s="68"/>
      <c r="B5" s="70"/>
      <c r="C5" s="73"/>
      <c r="D5" s="76"/>
      <c r="E5" s="79"/>
      <c r="F5" s="79"/>
      <c r="G5" s="4" t="s">
        <v>121</v>
      </c>
      <c r="H5" s="13">
        <v>1E-4</v>
      </c>
      <c r="I5" s="29">
        <f t="shared" si="0"/>
        <v>1E-4</v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1291.3327454076286</v>
      </c>
      <c r="B20" s="19">
        <f>COUNT(H3:H17)</f>
        <v>3</v>
      </c>
      <c r="C20" s="20">
        <f>IF(B20&lt;2,"N/A",(A20/D20))</f>
        <v>0.87743695796565124</v>
      </c>
      <c r="D20" s="21">
        <f>ROUND(AVERAGE(H3:H17),2)</f>
        <v>1471.71</v>
      </c>
      <c r="E20" s="22">
        <f>IFERROR(ROUND(IF(B20&lt;2,"N/A",(IF(C20&lt;=25%,"N/A",AVERAGE(I3:I17)))),2),"N/A")</f>
        <v>1471.71</v>
      </c>
      <c r="F20" s="22">
        <f>ROUND(MEDIAN(H3:H17),2)</f>
        <v>2000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1471.71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1471.71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98</v>
      </c>
      <c r="C3" s="72" t="s">
        <v>96</v>
      </c>
      <c r="D3" s="75">
        <f>(18*5000)+(6*8500)</f>
        <v>141000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1.05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</v>
      </c>
      <c r="I5" s="29">
        <f t="shared" si="0"/>
        <v>0.4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1.05</v>
      </c>
      <c r="I6" s="29" t="str">
        <f t="shared" si="0"/>
        <v>Descartado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0.52559005127570668</v>
      </c>
      <c r="B20" s="19">
        <f>COUNT(H3:H17)</f>
        <v>5</v>
      </c>
      <c r="C20" s="20">
        <f>IF(B20&lt;2,"N/A",(A20/D20))</f>
        <v>1.0511801025514134</v>
      </c>
      <c r="D20" s="21">
        <f>ROUND(AVERAGE(H3:H17),2)</f>
        <v>0.5</v>
      </c>
      <c r="E20" s="22">
        <f>IFERROR(ROUND(IF(B20&lt;2,"N/A",(IF(C20&lt;=25%,"N/A",AVERAGE(I3:I17)))),2),"N/A")</f>
        <v>0.14000000000000001</v>
      </c>
      <c r="F20" s="22">
        <f>ROUND(MEDIAN(H3:H17),2)</f>
        <v>0.4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19740.000000000004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105</v>
      </c>
      <c r="C3" s="72" t="s">
        <v>107</v>
      </c>
      <c r="D3" s="75">
        <v>1</v>
      </c>
      <c r="E3" s="78">
        <f>IF(C20&lt;=25%,D20,MIN(E20:F20))</f>
        <v>0</v>
      </c>
      <c r="F3" s="78">
        <f>MIN(H3:H17)</f>
        <v>0</v>
      </c>
      <c r="G3" s="4" t="s">
        <v>113</v>
      </c>
      <c r="H3" s="13">
        <v>0</v>
      </c>
      <c r="I3" s="29" t="e">
        <f>IF(H3="","",(IF($C$20&lt;25%,"N/A",IF(H3&lt;=($D$20+$A$20),H3,"Descartado"))))</f>
        <v>#VALUE!</v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0</v>
      </c>
      <c r="E20" s="22" t="str">
        <f>IFERROR(ROUND(IF(B20&lt;2,"N/A",(IF(C20&lt;=25%,"N/A",AVERAGE(I3:I17)))),2),"N/A")</f>
        <v>N/A</v>
      </c>
      <c r="F20" s="22">
        <f>ROUND(MEDIAN(H3:H17),2)</f>
        <v>0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97</v>
      </c>
      <c r="C3" s="72" t="s">
        <v>96</v>
      </c>
      <c r="D3" s="75">
        <f>(18*22000)+(6*44000)</f>
        <v>660000</v>
      </c>
      <c r="E3" s="78">
        <f>IF(C20&lt;=25%,D20,MIN(E20:F20))</f>
        <v>0.03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0.12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7.0000000000000007E-2</v>
      </c>
      <c r="I5" s="29">
        <f t="shared" si="0"/>
        <v>7.0000000000000007E-2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0.04</v>
      </c>
      <c r="I6" s="29">
        <f t="shared" si="0"/>
        <v>0.04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0.12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5.2512871438026201E-2</v>
      </c>
      <c r="B20" s="19">
        <f>COUNT(H3:H17)</f>
        <v>6</v>
      </c>
      <c r="C20" s="20">
        <f>IF(B20&lt;2,"N/A",(A20/D20))</f>
        <v>0.87521452396710342</v>
      </c>
      <c r="D20" s="21">
        <f>ROUND(AVERAGE(H3:H17),2)</f>
        <v>0.06</v>
      </c>
      <c r="E20" s="22">
        <f>IFERROR(ROUND(IF(B20&lt;2,"N/A",(IF(C20&lt;=25%,"N/A",AVERAGE(I3:I17)))),2),"N/A")</f>
        <v>0.03</v>
      </c>
      <c r="F20" s="22">
        <f>ROUND(MEDIAN(H3:H17),2)</f>
        <v>0.06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0.03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19800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4" sqref="G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98</v>
      </c>
      <c r="C3" s="72" t="s">
        <v>96</v>
      </c>
      <c r="D3" s="75">
        <f>(18*4500)+(6*9000)</f>
        <v>135000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1.05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</v>
      </c>
      <c r="I5" s="29">
        <f t="shared" si="0"/>
        <v>0.4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1.05</v>
      </c>
      <c r="I6" s="29" t="str">
        <f t="shared" si="0"/>
        <v>Descartado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0.52559005127570668</v>
      </c>
      <c r="B20" s="19">
        <f>COUNT(H3:H17)</f>
        <v>5</v>
      </c>
      <c r="C20" s="20">
        <f>IF(B20&lt;2,"N/A",(A20/D20))</f>
        <v>1.0511801025514134</v>
      </c>
      <c r="D20" s="21">
        <f>ROUND(AVERAGE(H3:H17),2)</f>
        <v>0.5</v>
      </c>
      <c r="E20" s="22">
        <f>IFERROR(ROUND(IF(B20&lt;2,"N/A",(IF(C20&lt;=25%,"N/A",AVERAGE(I3:I17)))),2),"N/A")</f>
        <v>0.14000000000000001</v>
      </c>
      <c r="F20" s="22">
        <f>ROUND(MEDIAN(H3:H17),2)</f>
        <v>0.4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18900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99</v>
      </c>
      <c r="C3" s="72" t="s">
        <v>96</v>
      </c>
      <c r="D3" s="75">
        <f>(18*4500)+(6*9000)</f>
        <v>135000</v>
      </c>
      <c r="E3" s="78">
        <f>IF(C20&lt;=25%,D20,MIN(E20:F20))</f>
        <v>0.06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0.12</v>
      </c>
      <c r="I4" s="29">
        <f t="shared" ref="I4:I17" si="0">IF(H4="","",(IF($C$20&lt;25%,"N/A",IF(H4&lt;=($D$20+$A$20),H4,"Descartado"))))</f>
        <v>0.12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0.26</v>
      </c>
      <c r="I5" s="29" t="str">
        <f t="shared" si="0"/>
        <v>Descartado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0.12</v>
      </c>
      <c r="I6" s="29">
        <f t="shared" si="0"/>
        <v>0.12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0.1054272355703212</v>
      </c>
      <c r="B20" s="19">
        <f>COUNT(H3:H17)</f>
        <v>5</v>
      </c>
      <c r="C20" s="20">
        <f>IF(B20&lt;2,"N/A",(A20/D20))</f>
        <v>1.0542723557032119</v>
      </c>
      <c r="D20" s="21">
        <f>ROUND(AVERAGE(H3:H17),2)</f>
        <v>0.1</v>
      </c>
      <c r="E20" s="22">
        <f>IFERROR(ROUND(IF(B20&lt;2,"N/A",(IF(C20&lt;=25%,"N/A",AVERAGE(I3:I17)))),2),"N/A")</f>
        <v>0.06</v>
      </c>
      <c r="F20" s="22">
        <f>ROUND(MEDIAN(H3:H17),2)</f>
        <v>0.12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0.06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8100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100</v>
      </c>
      <c r="C3" s="72" t="s">
        <v>96</v>
      </c>
      <c r="D3" s="75">
        <f>(18*4500)+(6*9000)</f>
        <v>135000</v>
      </c>
      <c r="E3" s="78">
        <f>IF(C20&lt;=25%,D20,MIN(E20:F20))</f>
        <v>0.09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0.26</v>
      </c>
      <c r="I5" s="29">
        <f t="shared" si="0"/>
        <v>0.26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0.75</v>
      </c>
      <c r="I6" s="29" t="str">
        <f t="shared" si="0"/>
        <v>Descartado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0.37618120899375074</v>
      </c>
      <c r="B20" s="19">
        <f>COUNT(H3:H17)</f>
        <v>5</v>
      </c>
      <c r="C20" s="20">
        <f>IF(B20&lt;2,"N/A",(A20/D20))</f>
        <v>1.0748034542678593</v>
      </c>
      <c r="D20" s="21">
        <f>ROUND(AVERAGE(H3:H17),2)</f>
        <v>0.35</v>
      </c>
      <c r="E20" s="22">
        <f>IFERROR(ROUND(IF(B20&lt;2,"N/A",(IF(C20&lt;=25%,"N/A",AVERAGE(I3:I17)))),2),"N/A")</f>
        <v>0.09</v>
      </c>
      <c r="F20" s="22">
        <f>ROUND(MEDIAN(H3:H17),2)</f>
        <v>0.26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12150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101</v>
      </c>
      <c r="C3" s="72" t="s">
        <v>96</v>
      </c>
      <c r="D3" s="75">
        <f>(18*4500)+(6*9000)</f>
        <v>135000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0.48</v>
      </c>
      <c r="I5" s="29">
        <f t="shared" si="0"/>
        <v>0.48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0.06</v>
      </c>
      <c r="I6" s="29">
        <f t="shared" si="0"/>
        <v>0.06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0.75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0.36293663588382291</v>
      </c>
      <c r="B20" s="19">
        <f>COUNT(H3:H17)</f>
        <v>6</v>
      </c>
      <c r="C20" s="20">
        <f>IF(B20&lt;2,"N/A",(A20/D20))</f>
        <v>1.0674606937759497</v>
      </c>
      <c r="D20" s="21">
        <f>ROUND(AVERAGE(H3:H17),2)</f>
        <v>0.34</v>
      </c>
      <c r="E20" s="22">
        <f>IFERROR(ROUND(IF(B20&lt;2,"N/A",(IF(C20&lt;=25%,"N/A",AVERAGE(I3:I17)))),2),"N/A")</f>
        <v>0.14000000000000001</v>
      </c>
      <c r="F20" s="22">
        <f>ROUND(MEDIAN(H3:H17),2)</f>
        <v>0.27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18900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102</v>
      </c>
      <c r="C3" s="72" t="s">
        <v>96</v>
      </c>
      <c r="D3" s="75">
        <f>(18*2500)+(6*5000)</f>
        <v>75000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3.6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0.49</v>
      </c>
      <c r="I5" s="29">
        <f t="shared" si="0"/>
        <v>0.49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0.06</v>
      </c>
      <c r="I6" s="29">
        <f t="shared" si="0"/>
        <v>0.06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3.6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1.7959551595181882</v>
      </c>
      <c r="B20" s="19">
        <f>COUNT(H3:H17)</f>
        <v>6</v>
      </c>
      <c r="C20" s="20">
        <f>IF(B20&lt;2,"N/A",(A20/D20))</f>
        <v>1.3922133019520839</v>
      </c>
      <c r="D20" s="21">
        <f>ROUND(AVERAGE(H3:H17),2)</f>
        <v>1.29</v>
      </c>
      <c r="E20" s="22">
        <f>IFERROR(ROUND(IF(B20&lt;2,"N/A",(IF(C20&lt;=25%,"N/A",AVERAGE(I3:I17)))),2),"N/A")</f>
        <v>0.14000000000000001</v>
      </c>
      <c r="F20" s="22">
        <f>ROUND(MEDIAN(H3:H17),2)</f>
        <v>0.28000000000000003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10500.000000000002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103</v>
      </c>
      <c r="C3" s="72" t="s">
        <v>104</v>
      </c>
      <c r="D3" s="75">
        <v>24</v>
      </c>
      <c r="E3" s="78">
        <f>IF(C20&lt;=25%,D20,MIN(E20:F20))</f>
        <v>1609.55</v>
      </c>
      <c r="F3" s="78">
        <f>MIN(H3:H17)</f>
        <v>303.36</v>
      </c>
      <c r="G3" s="4" t="s">
        <v>113</v>
      </c>
      <c r="H3" s="13">
        <v>6000</v>
      </c>
      <c r="I3" s="29" t="str">
        <f>IF(H3="","",(IF($C$20&lt;25%,"N/A",IF(H3&lt;=($D$20+$A$20),H3,"Descartado"))))</f>
        <v>Descartado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f>((65291.4/3)/12)*2</f>
        <v>3627.2999999999997</v>
      </c>
      <c r="I4" s="29">
        <f t="shared" ref="I4:I17" si="0">IF(H4="","",(IF($C$20&lt;25%,"N/A",IF(H4&lt;=($D$20+$A$20),H4,"Descartado"))))</f>
        <v>3627.2999999999997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f>(5388/12)*2</f>
        <v>898</v>
      </c>
      <c r="I5" s="29">
        <f t="shared" si="0"/>
        <v>898</v>
      </c>
    </row>
    <row r="6" spans="1:9">
      <c r="A6" s="68"/>
      <c r="B6" s="70"/>
      <c r="C6" s="73"/>
      <c r="D6" s="76"/>
      <c r="E6" s="79"/>
      <c r="F6" s="79"/>
      <c r="G6" s="4" t="s">
        <v>121</v>
      </c>
      <c r="H6" s="13">
        <f>(758.4/5)*2</f>
        <v>303.36</v>
      </c>
      <c r="I6" s="29">
        <f t="shared" si="0"/>
        <v>303.36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2629.3704715958156</v>
      </c>
      <c r="B20" s="19">
        <f>COUNT(H3:H17)</f>
        <v>4</v>
      </c>
      <c r="C20" s="20">
        <f>IF(B20&lt;2,"N/A",(A20/D20))</f>
        <v>0.97126167606608216</v>
      </c>
      <c r="D20" s="21">
        <f>ROUND(AVERAGE(H3:H17),2)</f>
        <v>2707.17</v>
      </c>
      <c r="E20" s="22">
        <f>IFERROR(ROUND(IF(B20&lt;2,"N/A",(IF(C20&lt;=25%,"N/A",AVERAGE(I3:I17)))),2),"N/A")</f>
        <v>1609.55</v>
      </c>
      <c r="F20" s="22">
        <f>ROUND(MEDIAN(H3:H17),2)</f>
        <v>2262.65</v>
      </c>
      <c r="G20" s="23" t="str">
        <f>INDEX(G3:G17,MATCH(H20,H3:H17,0))</f>
        <v>TELEFONICA BRASIL S/A</v>
      </c>
      <c r="H20" s="24">
        <f>MIN(H3:H17)</f>
        <v>303.36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1609.55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38629.199999999997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sqref="A1:I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105</v>
      </c>
      <c r="C3" s="72" t="s">
        <v>104</v>
      </c>
      <c r="D3" s="75">
        <v>24</v>
      </c>
      <c r="E3" s="78">
        <f>IF(C20&lt;=25%,D20,MIN(E20:F20))</f>
        <v>89.7</v>
      </c>
      <c r="F3" s="78">
        <f>MIN(H3:H17)</f>
        <v>0</v>
      </c>
      <c r="G3" s="4" t="s">
        <v>113</v>
      </c>
      <c r="H3" s="13">
        <v>0</v>
      </c>
      <c r="I3" s="29">
        <f>IF(H3="","",(IF($C$20&lt;25%,"N/A",IF(H3&lt;=($D$20+$A$20),H3,"Descartado"))))</f>
        <v>0</v>
      </c>
    </row>
    <row r="4" spans="1:9">
      <c r="A4" s="68"/>
      <c r="B4" s="70"/>
      <c r="C4" s="73"/>
      <c r="D4" s="76"/>
      <c r="E4" s="79"/>
      <c r="F4" s="79"/>
      <c r="G4" s="4" t="s">
        <v>115</v>
      </c>
      <c r="H4" s="13">
        <f>2064/12</f>
        <v>172</v>
      </c>
      <c r="I4" s="29">
        <f t="shared" ref="I4:I17" si="0">IF(H4="","",(IF($C$20&lt;25%,"N/A",IF(H4&lt;=($D$20+$A$20),H4,"Descartado"))))</f>
        <v>172</v>
      </c>
    </row>
    <row r="5" spans="1:9">
      <c r="A5" s="68"/>
      <c r="B5" s="70"/>
      <c r="C5" s="73"/>
      <c r="D5" s="76"/>
      <c r="E5" s="79"/>
      <c r="F5" s="79"/>
      <c r="G5" s="4" t="s">
        <v>117</v>
      </c>
      <c r="H5" s="13">
        <f>1253.88/12</f>
        <v>104.49000000000001</v>
      </c>
      <c r="I5" s="29">
        <f t="shared" si="0"/>
        <v>104.49000000000001</v>
      </c>
    </row>
    <row r="6" spans="1:9">
      <c r="A6" s="68"/>
      <c r="B6" s="70"/>
      <c r="C6" s="73"/>
      <c r="D6" s="76"/>
      <c r="E6" s="79"/>
      <c r="F6" s="79"/>
      <c r="G6" s="4" t="s">
        <v>120</v>
      </c>
      <c r="H6" s="13">
        <f>2064/12</f>
        <v>172</v>
      </c>
      <c r="I6" s="29">
        <f t="shared" si="0"/>
        <v>172</v>
      </c>
    </row>
    <row r="7" spans="1:9">
      <c r="A7" s="68"/>
      <c r="B7" s="70"/>
      <c r="C7" s="73"/>
      <c r="D7" s="76"/>
      <c r="E7" s="79"/>
      <c r="F7" s="79"/>
      <c r="G7" s="4" t="s">
        <v>122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86.396594464724146</v>
      </c>
      <c r="B20" s="19">
        <f>COUNT(H3:H17)</f>
        <v>5</v>
      </c>
      <c r="C20" s="20">
        <f>IF(B20&lt;2,"N/A",(A20/D20))</f>
        <v>0.96317273650751556</v>
      </c>
      <c r="D20" s="21">
        <f>ROUND(AVERAGE(H3:H17),2)</f>
        <v>89.7</v>
      </c>
      <c r="E20" s="22">
        <f>IFERROR(ROUND(IF(B20&lt;2,"N/A",(IF(C20&lt;=25%,"N/A",AVERAGE(I3:I17)))),2),"N/A")</f>
        <v>89.7</v>
      </c>
      <c r="F20" s="22">
        <f>ROUND(MEDIAN(H3:H17),2)</f>
        <v>104.49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89.7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2152.8000000000002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106</v>
      </c>
      <c r="C3" s="72" t="s">
        <v>107</v>
      </c>
      <c r="D3" s="75">
        <v>1</v>
      </c>
      <c r="E3" s="78">
        <f>IF(C20&lt;=25%,D20,MIN(E20:F20))</f>
        <v>1471.71</v>
      </c>
      <c r="F3" s="78">
        <f>MIN(H3:H17)</f>
        <v>1E-4</v>
      </c>
      <c r="G3" s="4" t="s">
        <v>113</v>
      </c>
      <c r="H3" s="13">
        <v>2000</v>
      </c>
      <c r="I3" s="29">
        <f>IF(H3="","",(IF($C$20&lt;25%,"N/A",IF(H3&lt;=($D$20+$A$20),H3,"Descartado"))))</f>
        <v>2000</v>
      </c>
    </row>
    <row r="4" spans="1:9">
      <c r="A4" s="68"/>
      <c r="B4" s="70"/>
      <c r="C4" s="73"/>
      <c r="D4" s="76"/>
      <c r="E4" s="79"/>
      <c r="F4" s="79"/>
      <c r="G4" s="4" t="s">
        <v>116</v>
      </c>
      <c r="H4" s="13">
        <f>1207.57*2</f>
        <v>2415.14</v>
      </c>
      <c r="I4" s="29">
        <f t="shared" ref="I4:I17" si="0">IF(H4="","",(IF($C$20&lt;25%,"N/A",IF(H4&lt;=($D$20+$A$20),H4,"Descartado"))))</f>
        <v>2415.14</v>
      </c>
    </row>
    <row r="5" spans="1:9">
      <c r="A5" s="68"/>
      <c r="B5" s="70"/>
      <c r="C5" s="73"/>
      <c r="D5" s="76"/>
      <c r="E5" s="79"/>
      <c r="F5" s="79"/>
      <c r="G5" s="4" t="s">
        <v>121</v>
      </c>
      <c r="H5" s="13">
        <v>1E-4</v>
      </c>
      <c r="I5" s="29">
        <f t="shared" si="0"/>
        <v>1E-4</v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1291.3327454076286</v>
      </c>
      <c r="B20" s="19">
        <f>COUNT(H3:H17)</f>
        <v>3</v>
      </c>
      <c r="C20" s="20">
        <f>IF(B20&lt;2,"N/A",(A20/D20))</f>
        <v>0.87743695796565124</v>
      </c>
      <c r="D20" s="21">
        <f>ROUND(AVERAGE(H3:H17),2)</f>
        <v>1471.71</v>
      </c>
      <c r="E20" s="22">
        <f>IFERROR(ROUND(IF(B20&lt;2,"N/A",(IF(C20&lt;=25%,"N/A",AVERAGE(I3:I17)))),2),"N/A")</f>
        <v>1471.71</v>
      </c>
      <c r="F20" s="22">
        <f>ROUND(MEDIAN(H3:H17),2)</f>
        <v>2000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1471.71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1471.71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99</v>
      </c>
      <c r="C3" s="72" t="s">
        <v>96</v>
      </c>
      <c r="D3" s="75">
        <f>(18*5000)+(6*8500)</f>
        <v>141000</v>
      </c>
      <c r="E3" s="78">
        <f>IF(C20&lt;=25%,D20,MIN(E20:F20))</f>
        <v>0.06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0.12</v>
      </c>
      <c r="I4" s="29">
        <f t="shared" ref="I4:I17" si="0">IF(H4="","",(IF($C$20&lt;25%,"N/A",IF(H4&lt;=($D$20+$A$20),H4,"Descartado"))))</f>
        <v>0.12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0.26</v>
      </c>
      <c r="I5" s="29" t="str">
        <f t="shared" si="0"/>
        <v>Descartado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0.12</v>
      </c>
      <c r="I6" s="29">
        <f t="shared" si="0"/>
        <v>0.12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0.1054272355703212</v>
      </c>
      <c r="B20" s="19">
        <f>COUNT(H3:H17)</f>
        <v>5</v>
      </c>
      <c r="C20" s="20">
        <f>IF(B20&lt;2,"N/A",(A20/D20))</f>
        <v>1.0542723557032119</v>
      </c>
      <c r="D20" s="21">
        <f>ROUND(AVERAGE(H3:H17),2)</f>
        <v>0.1</v>
      </c>
      <c r="E20" s="22">
        <f>IFERROR(ROUND(IF(B20&lt;2,"N/A",(IF(C20&lt;=25%,"N/A",AVERAGE(I3:I17)))),2),"N/A")</f>
        <v>0.06</v>
      </c>
      <c r="F20" s="22">
        <f>ROUND(MEDIAN(H3:H17),2)</f>
        <v>0.12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0.06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8460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105</v>
      </c>
      <c r="C3" s="72" t="s">
        <v>107</v>
      </c>
      <c r="D3" s="75">
        <v>1</v>
      </c>
      <c r="E3" s="78">
        <f>IF(C20&lt;=25%,D20,MIN(E20:F20))</f>
        <v>0</v>
      </c>
      <c r="F3" s="78">
        <f>MIN(H3:H17)</f>
        <v>0</v>
      </c>
      <c r="G3" s="4" t="s">
        <v>113</v>
      </c>
      <c r="H3" s="13">
        <v>0</v>
      </c>
      <c r="I3" s="29" t="e">
        <f>IF(H3="","",(IF($C$20&lt;25%,"N/A",IF(H3&lt;=($D$20+$A$20),H3,"Descartado"))))</f>
        <v>#VALUE!</v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0</v>
      </c>
      <c r="E20" s="22" t="str">
        <f>IFERROR(ROUND(IF(B20&lt;2,"N/A",(IF(C20&lt;=25%,"N/A",AVERAGE(I3:I17)))),2),"N/A")</f>
        <v>N/A</v>
      </c>
      <c r="F20" s="22">
        <f>ROUND(MEDIAN(H3:H17),2)</f>
        <v>0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108</v>
      </c>
      <c r="C3" s="72" t="s">
        <v>96</v>
      </c>
      <c r="D3" s="75">
        <f>24*5000</f>
        <v>120000</v>
      </c>
      <c r="E3" s="78">
        <f>IF(C20&lt;=25%,D20,MIN(E20:F20))</f>
        <v>7.0000000000000007E-2</v>
      </c>
      <c r="F3" s="78">
        <f>MIN(H3:H17)</f>
        <v>5.7000000000000002E-3</v>
      </c>
      <c r="G3" s="4" t="s">
        <v>113</v>
      </c>
      <c r="H3" s="13">
        <v>0.5</v>
      </c>
      <c r="I3" s="29" t="str">
        <f>IF(H3="","",(IF($C$20&lt;25%,"N/A",IF(H3&lt;=($D$20+$A$20),H3,"Descartado"))))</f>
        <v>Descartado</v>
      </c>
    </row>
    <row r="4" spans="1:9">
      <c r="A4" s="68"/>
      <c r="B4" s="70"/>
      <c r="C4" s="73"/>
      <c r="D4" s="76"/>
      <c r="E4" s="79"/>
      <c r="F4" s="79"/>
      <c r="G4" s="4" t="s">
        <v>123</v>
      </c>
      <c r="H4" s="13">
        <v>5.7000000000000002E-3</v>
      </c>
      <c r="I4" s="29">
        <f t="shared" ref="I4:I17" si="0">IF(H4="","",(IF($C$20&lt;25%,"N/A",IF(H4&lt;=($D$20+$A$20),H4,"Descartado"))))</f>
        <v>5.7000000000000002E-3</v>
      </c>
    </row>
    <row r="5" spans="1:9">
      <c r="A5" s="68"/>
      <c r="B5" s="70"/>
      <c r="C5" s="73"/>
      <c r="D5" s="76"/>
      <c r="E5" s="79"/>
      <c r="F5" s="79"/>
      <c r="G5" s="4" t="s">
        <v>124</v>
      </c>
      <c r="H5" s="13">
        <v>0.1</v>
      </c>
      <c r="I5" s="29">
        <f t="shared" si="0"/>
        <v>0.1</v>
      </c>
    </row>
    <row r="6" spans="1:9">
      <c r="A6" s="68"/>
      <c r="B6" s="70"/>
      <c r="C6" s="73"/>
      <c r="D6" s="76"/>
      <c r="E6" s="79"/>
      <c r="F6" s="79"/>
      <c r="G6" s="4" t="s">
        <v>114</v>
      </c>
      <c r="H6" s="13">
        <v>0.1</v>
      </c>
      <c r="I6" s="29">
        <f t="shared" si="0"/>
        <v>0.1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0.22024937949212631</v>
      </c>
      <c r="B20" s="19">
        <f>COUNT(H3:H17)</f>
        <v>4</v>
      </c>
      <c r="C20" s="20">
        <f>IF(B20&lt;2,"N/A",(A20/D20))</f>
        <v>1.2236076638451463</v>
      </c>
      <c r="D20" s="21">
        <f>ROUND(AVERAGE(H3:H17),2)</f>
        <v>0.18</v>
      </c>
      <c r="E20" s="22">
        <f>IFERROR(ROUND(IF(B20&lt;2,"N/A",(IF(C20&lt;=25%,"N/A",AVERAGE(I3:I17)))),2),"N/A")</f>
        <v>7.0000000000000007E-2</v>
      </c>
      <c r="F20" s="22">
        <f>ROUND(MEDIAN(H3:H17),2)</f>
        <v>0.1</v>
      </c>
      <c r="G20" s="23" t="str">
        <f>INDEX(G3:G17,MATCH(H20,H3:H17,0))</f>
        <v>ALGAR TELECOM S/A</v>
      </c>
      <c r="H20" s="24">
        <f>MIN(H3:H17)</f>
        <v>5.7000000000000002E-3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7.0000000000000007E-2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8400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109</v>
      </c>
      <c r="C3" s="72" t="s">
        <v>96</v>
      </c>
      <c r="D3" s="75">
        <f>24*10000</f>
        <v>240000</v>
      </c>
      <c r="E3" s="78">
        <f>IF(C20&lt;=25%,D20,MIN(E20:F20))</f>
        <v>0.1</v>
      </c>
      <c r="F3" s="78">
        <f>MIN(H3:H17)</f>
        <v>9.3200000000000005E-2</v>
      </c>
      <c r="G3" s="4" t="s">
        <v>113</v>
      </c>
      <c r="H3" s="13">
        <v>0.8</v>
      </c>
      <c r="I3" s="29" t="str">
        <f>IF(H3="","",(IF($C$20&lt;25%,"N/A",IF(H3&lt;=($D$20+$A$20),H3,"Descartado"))))</f>
        <v>Descartado</v>
      </c>
    </row>
    <row r="4" spans="1:9">
      <c r="A4" s="68"/>
      <c r="B4" s="70"/>
      <c r="C4" s="73"/>
      <c r="D4" s="76"/>
      <c r="E4" s="79"/>
      <c r="F4" s="79"/>
      <c r="G4" s="4" t="s">
        <v>123</v>
      </c>
      <c r="H4" s="13">
        <v>9.3200000000000005E-2</v>
      </c>
      <c r="I4" s="29">
        <f t="shared" ref="I4:I17" si="0">IF(H4="","",(IF($C$20&lt;25%,"N/A",IF(H4&lt;=($D$20+$A$20),H4,"Descartado"))))</f>
        <v>9.3200000000000005E-2</v>
      </c>
    </row>
    <row r="5" spans="1:9">
      <c r="A5" s="68"/>
      <c r="B5" s="70"/>
      <c r="C5" s="73"/>
      <c r="D5" s="76"/>
      <c r="E5" s="79"/>
      <c r="F5" s="79"/>
      <c r="G5" s="4" t="s">
        <v>124</v>
      </c>
      <c r="H5" s="13">
        <v>0.11</v>
      </c>
      <c r="I5" s="29">
        <f t="shared" si="0"/>
        <v>0.11</v>
      </c>
    </row>
    <row r="6" spans="1:9">
      <c r="A6" s="68"/>
      <c r="B6" s="70"/>
      <c r="C6" s="73"/>
      <c r="D6" s="76"/>
      <c r="E6" s="79"/>
      <c r="F6" s="79"/>
      <c r="G6" s="4" t="s">
        <v>114</v>
      </c>
      <c r="H6" s="13">
        <v>0.11</v>
      </c>
      <c r="I6" s="29">
        <f t="shared" si="0"/>
        <v>0.11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0.34789015507771986</v>
      </c>
      <c r="B20" s="19">
        <f>COUNT(H3:H17)</f>
        <v>4</v>
      </c>
      <c r="C20" s="20">
        <f>IF(B20&lt;2,"N/A",(A20/D20))</f>
        <v>1.2424648395632851</v>
      </c>
      <c r="D20" s="21">
        <f>ROUND(AVERAGE(H3:H17),2)</f>
        <v>0.28000000000000003</v>
      </c>
      <c r="E20" s="22">
        <f>IFERROR(ROUND(IF(B20&lt;2,"N/A",(IF(C20&lt;=25%,"N/A",AVERAGE(I3:I17)))),2),"N/A")</f>
        <v>0.1</v>
      </c>
      <c r="F20" s="22">
        <f>ROUND(MEDIAN(H3:H17),2)</f>
        <v>0.11</v>
      </c>
      <c r="G20" s="23" t="str">
        <f>INDEX(G3:G17,MATCH(H20,H3:H17,0))</f>
        <v>ALGAR TELECOM S/A</v>
      </c>
      <c r="H20" s="24">
        <f>MIN(H3:H17)</f>
        <v>9.3200000000000005E-2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24000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110</v>
      </c>
      <c r="C3" s="72" t="s">
        <v>96</v>
      </c>
      <c r="D3" s="75">
        <f>24*2500</f>
        <v>60000</v>
      </c>
      <c r="E3" s="78">
        <f>IF(C20&lt;=25%,D20,MIN(E20:F20))</f>
        <v>0.09</v>
      </c>
      <c r="F3" s="78">
        <f>MIN(H3:H17)</f>
        <v>6.4500000000000002E-2</v>
      </c>
      <c r="G3" s="4" t="s">
        <v>113</v>
      </c>
      <c r="H3" s="13">
        <v>0.5</v>
      </c>
      <c r="I3" s="29" t="str">
        <f>IF(H3="","",(IF($C$20&lt;25%,"N/A",IF(H3&lt;=($D$20+$A$20),H3,"Descartado"))))</f>
        <v>Descartado</v>
      </c>
    </row>
    <row r="4" spans="1:9">
      <c r="A4" s="68"/>
      <c r="B4" s="70"/>
      <c r="C4" s="73"/>
      <c r="D4" s="76"/>
      <c r="E4" s="79"/>
      <c r="F4" s="79"/>
      <c r="G4" s="4" t="s">
        <v>123</v>
      </c>
      <c r="H4" s="13">
        <v>6.4500000000000002E-2</v>
      </c>
      <c r="I4" s="29">
        <f t="shared" ref="I4:I17" si="0">IF(H4="","",(IF($C$20&lt;25%,"N/A",IF(H4&lt;=($D$20+$A$20),H4,"Descartado"))))</f>
        <v>6.4500000000000002E-2</v>
      </c>
    </row>
    <row r="5" spans="1:9">
      <c r="A5" s="68"/>
      <c r="B5" s="70"/>
      <c r="C5" s="73"/>
      <c r="D5" s="76"/>
      <c r="E5" s="79"/>
      <c r="F5" s="79"/>
      <c r="G5" s="4" t="s">
        <v>124</v>
      </c>
      <c r="H5" s="13">
        <v>0.1</v>
      </c>
      <c r="I5" s="29">
        <f t="shared" si="0"/>
        <v>0.1</v>
      </c>
    </row>
    <row r="6" spans="1:9">
      <c r="A6" s="68"/>
      <c r="B6" s="70"/>
      <c r="C6" s="73"/>
      <c r="D6" s="76"/>
      <c r="E6" s="79"/>
      <c r="F6" s="79"/>
      <c r="G6" s="4" t="s">
        <v>114</v>
      </c>
      <c r="H6" s="13">
        <v>0.1</v>
      </c>
      <c r="I6" s="29">
        <f t="shared" si="0"/>
        <v>0.1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0.20659556908769044</v>
      </c>
      <c r="B20" s="19">
        <f>COUNT(H3:H17)</f>
        <v>4</v>
      </c>
      <c r="C20" s="20">
        <f>IF(B20&lt;2,"N/A",(A20/D20))</f>
        <v>1.0873451004615287</v>
      </c>
      <c r="D20" s="21">
        <f>ROUND(AVERAGE(H3:H17),2)</f>
        <v>0.19</v>
      </c>
      <c r="E20" s="22">
        <f>IFERROR(ROUND(IF(B20&lt;2,"N/A",(IF(C20&lt;=25%,"N/A",AVERAGE(I3:I17)))),2),"N/A")</f>
        <v>0.09</v>
      </c>
      <c r="F20" s="22">
        <f>ROUND(MEDIAN(H3:H17),2)</f>
        <v>0.1</v>
      </c>
      <c r="G20" s="23" t="str">
        <f>INDEX(G3:G17,MATCH(H20,H3:H17,0))</f>
        <v>ALGAR TELECOM S/A</v>
      </c>
      <c r="H20" s="24">
        <f>MIN(H3:H17)</f>
        <v>6.4500000000000002E-2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5400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111</v>
      </c>
      <c r="C3" s="72" t="s">
        <v>96</v>
      </c>
      <c r="D3" s="75">
        <f>24*5000</f>
        <v>120000</v>
      </c>
      <c r="E3" s="78">
        <f>IF(C20&lt;=25%,D20,MIN(E20:F20))</f>
        <v>0.1</v>
      </c>
      <c r="F3" s="78">
        <f>MIN(H3:H17)</f>
        <v>9.3200000000000005E-2</v>
      </c>
      <c r="G3" s="4" t="s">
        <v>113</v>
      </c>
      <c r="H3" s="13">
        <v>0.8</v>
      </c>
      <c r="I3" s="29" t="str">
        <f>IF(H3="","",(IF($C$20&lt;25%,"N/A",IF(H3&lt;=($D$20+$A$20),H3,"Descartado"))))</f>
        <v>Descartado</v>
      </c>
    </row>
    <row r="4" spans="1:9">
      <c r="A4" s="68"/>
      <c r="B4" s="70"/>
      <c r="C4" s="73"/>
      <c r="D4" s="76"/>
      <c r="E4" s="79"/>
      <c r="F4" s="79"/>
      <c r="G4" s="4" t="s">
        <v>123</v>
      </c>
      <c r="H4" s="13">
        <v>9.3200000000000005E-2</v>
      </c>
      <c r="I4" s="29">
        <f t="shared" ref="I4:I17" si="0">IF(H4="","",(IF($C$20&lt;25%,"N/A",IF(H4&lt;=($D$20+$A$20),H4,"Descartado"))))</f>
        <v>9.3200000000000005E-2</v>
      </c>
    </row>
    <row r="5" spans="1:9">
      <c r="A5" s="68"/>
      <c r="B5" s="70"/>
      <c r="C5" s="73"/>
      <c r="D5" s="76"/>
      <c r="E5" s="79"/>
      <c r="F5" s="79"/>
      <c r="G5" s="4" t="s">
        <v>124</v>
      </c>
      <c r="H5" s="13">
        <v>0.11</v>
      </c>
      <c r="I5" s="29">
        <f t="shared" si="0"/>
        <v>0.11</v>
      </c>
    </row>
    <row r="6" spans="1:9">
      <c r="A6" s="68"/>
      <c r="B6" s="70"/>
      <c r="C6" s="73"/>
      <c r="D6" s="76"/>
      <c r="E6" s="79"/>
      <c r="F6" s="79"/>
      <c r="G6" s="4" t="s">
        <v>114</v>
      </c>
      <c r="H6" s="13">
        <v>0.11</v>
      </c>
      <c r="I6" s="29">
        <f t="shared" si="0"/>
        <v>0.11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0.34789015507771986</v>
      </c>
      <c r="B20" s="19">
        <f>COUNT(H3:H17)</f>
        <v>4</v>
      </c>
      <c r="C20" s="20">
        <f>IF(B20&lt;2,"N/A",(A20/D20))</f>
        <v>1.2424648395632851</v>
      </c>
      <c r="D20" s="21">
        <f>ROUND(AVERAGE(H3:H17),2)</f>
        <v>0.28000000000000003</v>
      </c>
      <c r="E20" s="22">
        <f>IFERROR(ROUND(IF(B20&lt;2,"N/A",(IF(C20&lt;=25%,"N/A",AVERAGE(I3:I17)))),2),"N/A")</f>
        <v>0.1</v>
      </c>
      <c r="F20" s="22">
        <f>ROUND(MEDIAN(H3:H17),2)</f>
        <v>0.11</v>
      </c>
      <c r="G20" s="23" t="str">
        <f>INDEX(G3:G17,MATCH(H20,H3:H17,0))</f>
        <v>ALGAR TELECOM S/A</v>
      </c>
      <c r="H20" s="24">
        <f>MIN(H3:H17)</f>
        <v>9.3200000000000005E-2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12000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5" sqref="H1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112</v>
      </c>
      <c r="C3" s="72" t="s">
        <v>104</v>
      </c>
      <c r="D3" s="75">
        <v>24</v>
      </c>
      <c r="E3" s="78">
        <f>IF(C20&lt;=25%,D20,MIN(E20:F20))</f>
        <v>237.56</v>
      </c>
      <c r="F3" s="78">
        <f>MIN(H3:H17)</f>
        <v>109.37</v>
      </c>
      <c r="G3" s="4" t="s">
        <v>113</v>
      </c>
      <c r="H3" s="13">
        <v>2000</v>
      </c>
      <c r="I3" s="29" t="str">
        <f>IF(H3="","",(IF($C$20&lt;25%,"N/A",IF(H3&lt;=($D$20+$A$20),H3,"Descartado"))))</f>
        <v>Descartado</v>
      </c>
    </row>
    <row r="4" spans="1:9">
      <c r="A4" s="68"/>
      <c r="B4" s="70"/>
      <c r="C4" s="73"/>
      <c r="D4" s="76"/>
      <c r="E4" s="79"/>
      <c r="F4" s="79"/>
      <c r="G4" s="4" t="s">
        <v>123</v>
      </c>
      <c r="H4" s="13">
        <v>109.37</v>
      </c>
      <c r="I4" s="29">
        <f t="shared" ref="I4:I17" si="0">IF(H4="","",(IF($C$20&lt;25%,"N/A",IF(H4&lt;=($D$20+$A$20),H4,"Descartado"))))</f>
        <v>109.37</v>
      </c>
    </row>
    <row r="5" spans="1:9">
      <c r="A5" s="68"/>
      <c r="B5" s="70"/>
      <c r="C5" s="73"/>
      <c r="D5" s="76"/>
      <c r="E5" s="79"/>
      <c r="F5" s="79"/>
      <c r="G5" s="4" t="s">
        <v>124</v>
      </c>
      <c r="H5" s="13">
        <v>300</v>
      </c>
      <c r="I5" s="29">
        <f t="shared" si="0"/>
        <v>300</v>
      </c>
    </row>
    <row r="6" spans="1:9">
      <c r="A6" s="68"/>
      <c r="B6" s="70"/>
      <c r="C6" s="73"/>
      <c r="D6" s="76"/>
      <c r="E6" s="79"/>
      <c r="F6" s="79"/>
      <c r="G6" s="4" t="s">
        <v>114</v>
      </c>
      <c r="H6" s="13">
        <v>303.3</v>
      </c>
      <c r="I6" s="29">
        <f t="shared" si="0"/>
        <v>303.3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885.87208532515194</v>
      </c>
      <c r="B20" s="19">
        <f>COUNT(H3:H17)</f>
        <v>4</v>
      </c>
      <c r="C20" s="20">
        <f>IF(B20&lt;2,"N/A",(A20/D20))</f>
        <v>1.3062684656135659</v>
      </c>
      <c r="D20" s="21">
        <f>ROUND(AVERAGE(H3:H17),2)</f>
        <v>678.17</v>
      </c>
      <c r="E20" s="22">
        <f>IFERROR(ROUND(IF(B20&lt;2,"N/A",(IF(C20&lt;=25%,"N/A",AVERAGE(I3:I17)))),2),"N/A")</f>
        <v>237.56</v>
      </c>
      <c r="F20" s="22">
        <f>ROUND(MEDIAN(H3:H17),2)</f>
        <v>301.64999999999998</v>
      </c>
      <c r="G20" s="23" t="str">
        <f>INDEX(G3:G17,MATCH(H20,H3:H17,0))</f>
        <v>ALGAR TELECOM S/A</v>
      </c>
      <c r="H20" s="24">
        <f>MIN(H3:H17)</f>
        <v>109.37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237.56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5701.4400000000005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39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42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100</v>
      </c>
      <c r="C3" s="72" t="s">
        <v>96</v>
      </c>
      <c r="D3" s="75">
        <f>(18*5000)+(6*8500)</f>
        <v>141000</v>
      </c>
      <c r="E3" s="78">
        <f>IF(C20&lt;=25%,D20,MIN(E20:F20))</f>
        <v>0.09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0.26</v>
      </c>
      <c r="I5" s="29">
        <f t="shared" si="0"/>
        <v>0.26</v>
      </c>
    </row>
    <row r="6" spans="1:9">
      <c r="A6" s="68"/>
      <c r="B6" s="70"/>
      <c r="C6" s="73"/>
      <c r="D6" s="76"/>
      <c r="E6" s="79"/>
      <c r="F6" s="79"/>
      <c r="G6" s="4" t="s">
        <v>119</v>
      </c>
      <c r="H6" s="13">
        <v>0.75</v>
      </c>
      <c r="I6" s="29" t="str">
        <f t="shared" si="0"/>
        <v>Descartado</v>
      </c>
    </row>
    <row r="7" spans="1:9">
      <c r="A7" s="68"/>
      <c r="B7" s="70"/>
      <c r="C7" s="73"/>
      <c r="D7" s="76"/>
      <c r="E7" s="79"/>
      <c r="F7" s="79"/>
      <c r="G7" s="4" t="s">
        <v>121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0.37618120899375074</v>
      </c>
      <c r="B20" s="19">
        <f>COUNT(H3:H17)</f>
        <v>5</v>
      </c>
      <c r="C20" s="20">
        <f>IF(B20&lt;2,"N/A",(A20/D20))</f>
        <v>1.0748034542678593</v>
      </c>
      <c r="D20" s="21">
        <f>ROUND(AVERAGE(H3:H17),2)</f>
        <v>0.35</v>
      </c>
      <c r="E20" s="22">
        <f>IFERROR(ROUND(IF(B20&lt;2,"N/A",(IF(C20&lt;=25%,"N/A",AVERAGE(I3:I17)))),2),"N/A")</f>
        <v>0.09</v>
      </c>
      <c r="F20" s="22">
        <f>ROUND(MEDIAN(H3:H17),2)</f>
        <v>0.26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0.09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12690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43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44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45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49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101</v>
      </c>
      <c r="C3" s="72" t="s">
        <v>96</v>
      </c>
      <c r="D3" s="75">
        <f>(18*6000)+(6*10200)</f>
        <v>169200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0.75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0.48</v>
      </c>
      <c r="I5" s="29">
        <f t="shared" si="0"/>
        <v>0.48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0.06</v>
      </c>
      <c r="I6" s="29">
        <f t="shared" si="0"/>
        <v>0.06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0.75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0.36293663588382291</v>
      </c>
      <c r="B20" s="19">
        <f>COUNT(H3:H17)</f>
        <v>6</v>
      </c>
      <c r="C20" s="20">
        <f>IF(B20&lt;2,"N/A",(A20/D20))</f>
        <v>1.0674606937759497</v>
      </c>
      <c r="D20" s="21">
        <f>ROUND(AVERAGE(H3:H17),2)</f>
        <v>0.34</v>
      </c>
      <c r="E20" s="22">
        <f>IFERROR(ROUND(IF(B20&lt;2,"N/A",(IF(C20&lt;=25%,"N/A",AVERAGE(I3:I17)))),2),"N/A")</f>
        <v>0.14000000000000001</v>
      </c>
      <c r="F20" s="22">
        <f>ROUND(MEDIAN(H3:H17),2)</f>
        <v>0.27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23688.000000000004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59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102</v>
      </c>
      <c r="C3" s="72" t="s">
        <v>96</v>
      </c>
      <c r="D3" s="75">
        <f>(18*1500)+(6*2550)</f>
        <v>42300</v>
      </c>
      <c r="E3" s="78">
        <f>IF(C20&lt;=25%,D20,MIN(E20:F20))</f>
        <v>0.14000000000000001</v>
      </c>
      <c r="F3" s="78">
        <f>MIN(H3:H17)</f>
        <v>1E-4</v>
      </c>
      <c r="G3" s="4" t="s">
        <v>113</v>
      </c>
      <c r="H3" s="13">
        <v>0.01</v>
      </c>
      <c r="I3" s="29">
        <f>IF(H3="","",(IF($C$20&lt;25%,"N/A",IF(H3&lt;=($D$20+$A$20),H3,"Descartado"))))</f>
        <v>0.01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v>3.6</v>
      </c>
      <c r="I4" s="29" t="str">
        <f t="shared" ref="I4:I17" si="0">IF(H4="","",(IF($C$20&lt;25%,"N/A",IF(H4&lt;=($D$20+$A$20),H4,"Descartado"))))</f>
        <v>Descartado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v>0.49</v>
      </c>
      <c r="I5" s="29">
        <f t="shared" si="0"/>
        <v>0.49</v>
      </c>
    </row>
    <row r="6" spans="1:9">
      <c r="A6" s="68"/>
      <c r="B6" s="70"/>
      <c r="C6" s="73"/>
      <c r="D6" s="76"/>
      <c r="E6" s="79"/>
      <c r="F6" s="79"/>
      <c r="G6" s="4" t="s">
        <v>118</v>
      </c>
      <c r="H6" s="13">
        <v>0.06</v>
      </c>
      <c r="I6" s="29">
        <f t="shared" si="0"/>
        <v>0.06</v>
      </c>
    </row>
    <row r="7" spans="1:9">
      <c r="A7" s="68"/>
      <c r="B7" s="70"/>
      <c r="C7" s="73"/>
      <c r="D7" s="76"/>
      <c r="E7" s="79"/>
      <c r="F7" s="79"/>
      <c r="G7" s="4" t="s">
        <v>119</v>
      </c>
      <c r="H7" s="13">
        <v>3.6</v>
      </c>
      <c r="I7" s="29" t="str">
        <f t="shared" si="0"/>
        <v>Descartado</v>
      </c>
    </row>
    <row r="8" spans="1:9">
      <c r="A8" s="68"/>
      <c r="B8" s="70"/>
      <c r="C8" s="73"/>
      <c r="D8" s="76"/>
      <c r="E8" s="79"/>
      <c r="F8" s="79"/>
      <c r="G8" s="4" t="s">
        <v>121</v>
      </c>
      <c r="H8" s="13">
        <v>1E-4</v>
      </c>
      <c r="I8" s="29">
        <f t="shared" si="0"/>
        <v>1E-4</v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1.7959551595181882</v>
      </c>
      <c r="B20" s="19">
        <f>COUNT(H3:H17)</f>
        <v>6</v>
      </c>
      <c r="C20" s="20">
        <f>IF(B20&lt;2,"N/A",(A20/D20))</f>
        <v>1.3922133019520839</v>
      </c>
      <c r="D20" s="21">
        <f>ROUND(AVERAGE(H3:H17),2)</f>
        <v>1.29</v>
      </c>
      <c r="E20" s="22">
        <f>IFERROR(ROUND(IF(B20&lt;2,"N/A",(IF(C20&lt;=25%,"N/A",AVERAGE(I3:I17)))),2),"N/A")</f>
        <v>0.14000000000000001</v>
      </c>
      <c r="F20" s="22">
        <f>ROUND(MEDIAN(H3:H17),2)</f>
        <v>0.28000000000000003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0.14000000000000001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5922.0000000000009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69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103</v>
      </c>
      <c r="C3" s="72" t="s">
        <v>104</v>
      </c>
      <c r="D3" s="75">
        <v>24</v>
      </c>
      <c r="E3" s="78">
        <f>IF(C20&lt;=25%,D20,MIN(E20:F20))</f>
        <v>1609.55</v>
      </c>
      <c r="F3" s="78">
        <f>MIN(H3:H17)</f>
        <v>303.36</v>
      </c>
      <c r="G3" s="4" t="s">
        <v>113</v>
      </c>
      <c r="H3" s="13">
        <v>22000</v>
      </c>
      <c r="I3" s="29" t="str">
        <f>IF(H3="","",(IF($C$20&lt;25%,"N/A",IF(H3&lt;=($D$20+$A$20),H3,"Descartado"))))</f>
        <v>Descartado</v>
      </c>
    </row>
    <row r="4" spans="1:9">
      <c r="A4" s="68"/>
      <c r="B4" s="70"/>
      <c r="C4" s="73"/>
      <c r="D4" s="76"/>
      <c r="E4" s="79"/>
      <c r="F4" s="79"/>
      <c r="G4" s="4" t="s">
        <v>114</v>
      </c>
      <c r="H4" s="13">
        <f>((65291.4/3)/12)*2</f>
        <v>3627.2999999999997</v>
      </c>
      <c r="I4" s="29">
        <f t="shared" ref="I4:I17" si="0">IF(H4="","",(IF($C$20&lt;25%,"N/A",IF(H4&lt;=($D$20+$A$20),H4,"Descartado"))))</f>
        <v>3627.2999999999997</v>
      </c>
    </row>
    <row r="5" spans="1:9">
      <c r="A5" s="68"/>
      <c r="B5" s="70"/>
      <c r="C5" s="73"/>
      <c r="D5" s="76"/>
      <c r="E5" s="79"/>
      <c r="F5" s="79"/>
      <c r="G5" s="4" t="s">
        <v>116</v>
      </c>
      <c r="H5" s="13">
        <f>(5388/12)*2</f>
        <v>898</v>
      </c>
      <c r="I5" s="29">
        <f t="shared" si="0"/>
        <v>898</v>
      </c>
    </row>
    <row r="6" spans="1:9">
      <c r="A6" s="68"/>
      <c r="B6" s="70"/>
      <c r="C6" s="73"/>
      <c r="D6" s="76"/>
      <c r="E6" s="79"/>
      <c r="F6" s="79"/>
      <c r="G6" s="4" t="s">
        <v>121</v>
      </c>
      <c r="H6" s="13">
        <f>(758.4/5)*2</f>
        <v>303.36</v>
      </c>
      <c r="I6" s="29">
        <f t="shared" si="0"/>
        <v>303.36</v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10297.434749015569</v>
      </c>
      <c r="B20" s="19">
        <f>COUNT(H3:H17)</f>
        <v>4</v>
      </c>
      <c r="C20" s="20">
        <f>IF(B20&lt;2,"N/A",(A20/D20))</f>
        <v>1.53528757270437</v>
      </c>
      <c r="D20" s="21">
        <f>ROUND(AVERAGE(H3:H17),2)</f>
        <v>6707.17</v>
      </c>
      <c r="E20" s="22">
        <f>IFERROR(ROUND(IF(B20&lt;2,"N/A",(IF(C20&lt;=25%,"N/A",AVERAGE(I3:I17)))),2),"N/A")</f>
        <v>1609.55</v>
      </c>
      <c r="F20" s="22">
        <f>ROUND(MEDIAN(H3:H17),2)</f>
        <v>2262.65</v>
      </c>
      <c r="G20" s="23" t="str">
        <f>INDEX(G3:G17,MATCH(H20,H3:H17,0))</f>
        <v>TELEFONICA BRASIL S/A</v>
      </c>
      <c r="H20" s="24">
        <f>MIN(H3:H17)</f>
        <v>303.36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1609.55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38629.199999999997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79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sqref="A1:F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105</v>
      </c>
      <c r="C3" s="72" t="s">
        <v>104</v>
      </c>
      <c r="D3" s="75">
        <v>24</v>
      </c>
      <c r="E3" s="78">
        <f>IF(C20&lt;=25%,D20,MIN(E20:F20))</f>
        <v>89.7</v>
      </c>
      <c r="F3" s="78">
        <f>MIN(H3:H17)</f>
        <v>0</v>
      </c>
      <c r="G3" s="4" t="s">
        <v>113</v>
      </c>
      <c r="H3" s="13">
        <v>0</v>
      </c>
      <c r="I3" s="29">
        <f>IF(H3="","",(IF($C$20&lt;25%,"N/A",IF(H3&lt;=($D$20+$A$20),H3,"Descartado"))))</f>
        <v>0</v>
      </c>
    </row>
    <row r="4" spans="1:9">
      <c r="A4" s="68"/>
      <c r="B4" s="70"/>
      <c r="C4" s="73"/>
      <c r="D4" s="76"/>
      <c r="E4" s="79"/>
      <c r="F4" s="79"/>
      <c r="G4" s="4" t="s">
        <v>115</v>
      </c>
      <c r="H4" s="13">
        <f>2064/12</f>
        <v>172</v>
      </c>
      <c r="I4" s="29">
        <f t="shared" ref="I4:I17" si="0">IF(H4="","",(IF($C$20&lt;25%,"N/A",IF(H4&lt;=($D$20+$A$20),H4,"Descartado"))))</f>
        <v>172</v>
      </c>
    </row>
    <row r="5" spans="1:9">
      <c r="A5" s="68"/>
      <c r="B5" s="70"/>
      <c r="C5" s="73"/>
      <c r="D5" s="76"/>
      <c r="E5" s="79"/>
      <c r="F5" s="79"/>
      <c r="G5" s="4" t="s">
        <v>117</v>
      </c>
      <c r="H5" s="13">
        <f>1253.88/12</f>
        <v>104.49000000000001</v>
      </c>
      <c r="I5" s="29">
        <f t="shared" si="0"/>
        <v>104.49000000000001</v>
      </c>
    </row>
    <row r="6" spans="1:9">
      <c r="A6" s="68"/>
      <c r="B6" s="70"/>
      <c r="C6" s="73"/>
      <c r="D6" s="76"/>
      <c r="E6" s="79"/>
      <c r="F6" s="79"/>
      <c r="G6" s="4" t="s">
        <v>120</v>
      </c>
      <c r="H6" s="13">
        <f>2064/12</f>
        <v>172</v>
      </c>
      <c r="I6" s="29">
        <f t="shared" si="0"/>
        <v>172</v>
      </c>
    </row>
    <row r="7" spans="1:9">
      <c r="A7" s="68"/>
      <c r="B7" s="70"/>
      <c r="C7" s="73"/>
      <c r="D7" s="76"/>
      <c r="E7" s="79"/>
      <c r="F7" s="79"/>
      <c r="G7" s="4" t="s">
        <v>122</v>
      </c>
      <c r="H7" s="13">
        <v>1E-4</v>
      </c>
      <c r="I7" s="29">
        <f t="shared" si="0"/>
        <v>1E-4</v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86.396594464724146</v>
      </c>
      <c r="B20" s="19">
        <f>COUNT(H3:H17)</f>
        <v>5</v>
      </c>
      <c r="C20" s="20">
        <f>IF(B20&lt;2,"N/A",(A20/D20))</f>
        <v>0.96317273650751556</v>
      </c>
      <c r="D20" s="21">
        <f>ROUND(AVERAGE(H3:H17),2)</f>
        <v>89.7</v>
      </c>
      <c r="E20" s="22">
        <f>IFERROR(ROUND(IF(B20&lt;2,"N/A",(IF(C20&lt;=25%,"N/A",AVERAGE(I3:I17)))),2),"N/A")</f>
        <v>89.7</v>
      </c>
      <c r="F20" s="22">
        <f>ROUND(MEDIAN(H3:H17),2)</f>
        <v>104.49</v>
      </c>
      <c r="G20" s="23" t="str">
        <f>INDEX(G3:G17,MATCH(H20,H3:H17,0))</f>
        <v>MÉTODO TELECOMUNICAÇÕES E COMERCIO LTDA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89.7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2152.8000000000002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85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86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87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88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89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90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91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92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68"/>
      <c r="B3" s="69" t="s">
        <v>106</v>
      </c>
      <c r="C3" s="72" t="s">
        <v>107</v>
      </c>
      <c r="D3" s="75">
        <v>1</v>
      </c>
      <c r="E3" s="78">
        <f>IF(C20&lt;=25%,D20,MIN(E20:F20))</f>
        <v>1471.71</v>
      </c>
      <c r="F3" s="78">
        <f>MIN(H3:H17)</f>
        <v>1E-4</v>
      </c>
      <c r="G3" s="4" t="s">
        <v>113</v>
      </c>
      <c r="H3" s="13">
        <v>2000</v>
      </c>
      <c r="I3" s="29">
        <f>IF(H3="","",(IF($C$20&lt;25%,"N/A",IF(H3&lt;=($D$20+$A$20),H3,"Descartado"))))</f>
        <v>2000</v>
      </c>
    </row>
    <row r="4" spans="1:9">
      <c r="A4" s="68"/>
      <c r="B4" s="70"/>
      <c r="C4" s="73"/>
      <c r="D4" s="76"/>
      <c r="E4" s="79"/>
      <c r="F4" s="79"/>
      <c r="G4" s="4" t="s">
        <v>116</v>
      </c>
      <c r="H4" s="13">
        <f>1207.57*2</f>
        <v>2415.14</v>
      </c>
      <c r="I4" s="29">
        <f t="shared" ref="I4:I17" si="0">IF(H4="","",(IF($C$20&lt;25%,"N/A",IF(H4&lt;=($D$20+$A$20),H4,"Descartado"))))</f>
        <v>2415.14</v>
      </c>
    </row>
    <row r="5" spans="1:9">
      <c r="A5" s="68"/>
      <c r="B5" s="70"/>
      <c r="C5" s="73"/>
      <c r="D5" s="76"/>
      <c r="E5" s="79"/>
      <c r="F5" s="79"/>
      <c r="G5" s="4" t="s">
        <v>121</v>
      </c>
      <c r="H5" s="13">
        <v>1E-4</v>
      </c>
      <c r="I5" s="29">
        <f t="shared" si="0"/>
        <v>1E-4</v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>
        <f>IF(B20&lt;2,"N/A",(STDEV(H3:H17)))</f>
        <v>1291.3327454076286</v>
      </c>
      <c r="B20" s="19">
        <f>COUNT(H3:H17)</f>
        <v>3</v>
      </c>
      <c r="C20" s="20">
        <f>IF(B20&lt;2,"N/A",(A20/D20))</f>
        <v>0.87743695796565124</v>
      </c>
      <c r="D20" s="21">
        <f>ROUND(AVERAGE(H3:H17),2)</f>
        <v>1471.71</v>
      </c>
      <c r="E20" s="22">
        <f>IFERROR(ROUND(IF(B20&lt;2,"N/A",(IF(C20&lt;=25%,"N/A",AVERAGE(I3:I17)))),2),"N/A")</f>
        <v>1471.71</v>
      </c>
      <c r="F20" s="22">
        <f>ROUND(MEDIAN(H3:H17),2)</f>
        <v>2000</v>
      </c>
      <c r="G20" s="23" t="str">
        <f>INDEX(G3:G17,MATCH(H20,H3:H17,0))</f>
        <v>TELEFONICA BRASIL S/A</v>
      </c>
      <c r="H20" s="24">
        <f>MIN(H3:H17)</f>
        <v>1E-4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>
        <f>IF(C20&lt;=25%,D20,MIN(E20:F20))</f>
        <v>1471.71</v>
      </c>
    </row>
    <row r="23" spans="1:11">
      <c r="B23" s="32"/>
      <c r="C23" s="32"/>
      <c r="D23" s="64"/>
      <c r="E23" s="64"/>
      <c r="F23" s="36"/>
      <c r="G23" s="27" t="s">
        <v>8</v>
      </c>
      <c r="H23" s="28">
        <f>ROUND(H22,2)*D3</f>
        <v>1471.71</v>
      </c>
    </row>
    <row r="24" spans="1:11">
      <c r="B24" s="37"/>
      <c r="C24" s="37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93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5" t="s">
        <v>11</v>
      </c>
      <c r="B1" s="66"/>
      <c r="C1" s="66"/>
      <c r="D1" s="66"/>
      <c r="E1" s="66"/>
      <c r="F1" s="66"/>
      <c r="G1" s="66"/>
      <c r="H1" s="66"/>
      <c r="I1" s="67"/>
    </row>
    <row r="2" spans="1:9" ht="25.5">
      <c r="A2" s="68" t="s">
        <v>94</v>
      </c>
      <c r="B2" s="39" t="s">
        <v>22</v>
      </c>
      <c r="C2" s="39" t="s">
        <v>1</v>
      </c>
      <c r="D2" s="39" t="s">
        <v>2</v>
      </c>
      <c r="E2" s="14" t="s">
        <v>30</v>
      </c>
      <c r="F2" s="14" t="s">
        <v>31</v>
      </c>
      <c r="G2" s="39" t="s">
        <v>3</v>
      </c>
      <c r="H2" s="15" t="s">
        <v>4</v>
      </c>
      <c r="I2" s="16" t="s">
        <v>9</v>
      </c>
    </row>
    <row r="3" spans="1:9" ht="12.75" customHeight="1">
      <c r="A3" s="68"/>
      <c r="B3" s="69"/>
      <c r="C3" s="72"/>
      <c r="D3" s="75"/>
      <c r="E3" s="78" t="e">
        <f>IF(C20&lt;=25%,D20,MIN(E20:F20))</f>
        <v>#NUM!</v>
      </c>
      <c r="F3" s="78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68"/>
      <c r="B4" s="70"/>
      <c r="C4" s="73"/>
      <c r="D4" s="76"/>
      <c r="E4" s="79"/>
      <c r="F4" s="79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68"/>
      <c r="B5" s="70"/>
      <c r="C5" s="73"/>
      <c r="D5" s="76"/>
      <c r="E5" s="79"/>
      <c r="F5" s="79"/>
      <c r="G5" s="4"/>
      <c r="H5" s="13"/>
      <c r="I5" s="29" t="str">
        <f t="shared" si="0"/>
        <v/>
      </c>
    </row>
    <row r="6" spans="1:9">
      <c r="A6" s="68"/>
      <c r="B6" s="70"/>
      <c r="C6" s="73"/>
      <c r="D6" s="76"/>
      <c r="E6" s="79"/>
      <c r="F6" s="79"/>
      <c r="G6" s="4"/>
      <c r="H6" s="13"/>
      <c r="I6" s="29" t="str">
        <f t="shared" si="0"/>
        <v/>
      </c>
    </row>
    <row r="7" spans="1:9">
      <c r="A7" s="68"/>
      <c r="B7" s="70"/>
      <c r="C7" s="73"/>
      <c r="D7" s="76"/>
      <c r="E7" s="79"/>
      <c r="F7" s="79"/>
      <c r="G7" s="4"/>
      <c r="H7" s="13"/>
      <c r="I7" s="29" t="str">
        <f t="shared" si="0"/>
        <v/>
      </c>
    </row>
    <row r="8" spans="1:9">
      <c r="A8" s="68"/>
      <c r="B8" s="70"/>
      <c r="C8" s="73"/>
      <c r="D8" s="76"/>
      <c r="E8" s="79"/>
      <c r="F8" s="79"/>
      <c r="G8" s="4"/>
      <c r="H8" s="13"/>
      <c r="I8" s="29" t="str">
        <f t="shared" si="0"/>
        <v/>
      </c>
    </row>
    <row r="9" spans="1:9">
      <c r="A9" s="68"/>
      <c r="B9" s="70"/>
      <c r="C9" s="73"/>
      <c r="D9" s="76"/>
      <c r="E9" s="79"/>
      <c r="F9" s="79"/>
      <c r="G9" s="4"/>
      <c r="H9" s="13"/>
      <c r="I9" s="29" t="str">
        <f t="shared" si="0"/>
        <v/>
      </c>
    </row>
    <row r="10" spans="1:9">
      <c r="A10" s="68"/>
      <c r="B10" s="70"/>
      <c r="C10" s="73"/>
      <c r="D10" s="76"/>
      <c r="E10" s="79"/>
      <c r="F10" s="79"/>
      <c r="G10" s="4"/>
      <c r="H10" s="13"/>
      <c r="I10" s="29" t="str">
        <f t="shared" si="0"/>
        <v/>
      </c>
    </row>
    <row r="11" spans="1:9">
      <c r="A11" s="68"/>
      <c r="B11" s="70"/>
      <c r="C11" s="73"/>
      <c r="D11" s="76"/>
      <c r="E11" s="79"/>
      <c r="F11" s="79"/>
      <c r="G11" s="4"/>
      <c r="H11" s="13"/>
      <c r="I11" s="29" t="str">
        <f t="shared" si="0"/>
        <v/>
      </c>
    </row>
    <row r="12" spans="1:9">
      <c r="A12" s="68"/>
      <c r="B12" s="70"/>
      <c r="C12" s="73"/>
      <c r="D12" s="76"/>
      <c r="E12" s="79"/>
      <c r="F12" s="79"/>
      <c r="G12" s="4"/>
      <c r="H12" s="13"/>
      <c r="I12" s="29" t="str">
        <f t="shared" si="0"/>
        <v/>
      </c>
    </row>
    <row r="13" spans="1:9">
      <c r="A13" s="68"/>
      <c r="B13" s="70"/>
      <c r="C13" s="73"/>
      <c r="D13" s="76"/>
      <c r="E13" s="79"/>
      <c r="F13" s="79"/>
      <c r="G13" s="4"/>
      <c r="H13" s="13"/>
      <c r="I13" s="29" t="str">
        <f t="shared" si="0"/>
        <v/>
      </c>
    </row>
    <row r="14" spans="1:9">
      <c r="A14" s="68"/>
      <c r="B14" s="70"/>
      <c r="C14" s="73"/>
      <c r="D14" s="76"/>
      <c r="E14" s="79"/>
      <c r="F14" s="79"/>
      <c r="G14" s="4"/>
      <c r="H14" s="13"/>
      <c r="I14" s="29" t="str">
        <f t="shared" si="0"/>
        <v/>
      </c>
    </row>
    <row r="15" spans="1:9">
      <c r="A15" s="68"/>
      <c r="B15" s="70"/>
      <c r="C15" s="73"/>
      <c r="D15" s="76"/>
      <c r="E15" s="79"/>
      <c r="F15" s="79"/>
      <c r="G15" s="4"/>
      <c r="H15" s="13"/>
      <c r="I15" s="29" t="str">
        <f t="shared" si="0"/>
        <v/>
      </c>
    </row>
    <row r="16" spans="1:9">
      <c r="A16" s="68"/>
      <c r="B16" s="70"/>
      <c r="C16" s="73"/>
      <c r="D16" s="76"/>
      <c r="E16" s="79"/>
      <c r="F16" s="79"/>
      <c r="G16" s="4"/>
      <c r="H16" s="13"/>
      <c r="I16" s="29" t="str">
        <f t="shared" si="0"/>
        <v/>
      </c>
    </row>
    <row r="17" spans="1:11">
      <c r="A17" s="68"/>
      <c r="B17" s="71"/>
      <c r="C17" s="74"/>
      <c r="D17" s="77"/>
      <c r="E17" s="80"/>
      <c r="F17" s="8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62" t="s">
        <v>32</v>
      </c>
      <c r="H19" s="6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4"/>
      <c r="E22" s="6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64"/>
      <c r="E23" s="64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6" t="s">
        <v>23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>
      <c r="A27" s="56" t="s">
        <v>24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>
      <c r="A28" s="56" t="s">
        <v>25</v>
      </c>
      <c r="B28" s="57"/>
      <c r="C28" s="57"/>
      <c r="D28" s="57"/>
      <c r="E28" s="57"/>
      <c r="F28" s="57"/>
      <c r="G28" s="57"/>
      <c r="H28" s="57"/>
      <c r="I28" s="58"/>
    </row>
    <row r="29" spans="1:11">
      <c r="A29" s="56" t="s">
        <v>26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>
      <c r="A30" s="56" t="s">
        <v>27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>
      <c r="A31" s="56" t="s">
        <v>28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>
      <c r="A32" s="59" t="s">
        <v>29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10" zoomScaleNormal="100" zoomScaleSheetLayoutView="100" workbookViewId="0">
      <selection activeCell="A2" sqref="A2"/>
    </sheetView>
  </sheetViews>
  <sheetFormatPr defaultRowHeight="12.75"/>
  <cols>
    <col min="1" max="2" width="9.140625" style="1"/>
    <col min="3" max="3" width="46.42578125" style="1" bestFit="1" customWidth="1"/>
    <col min="4" max="6" width="13.28515625" style="1" customWidth="1"/>
    <col min="7" max="7" width="15.7109375" style="1" customWidth="1"/>
    <col min="8" max="8" width="15.7109375" style="2" customWidth="1"/>
    <col min="9" max="13" width="9.140625" style="2"/>
    <col min="14" max="16384" width="9.140625" style="1"/>
  </cols>
  <sheetData>
    <row r="1" spans="1:8" ht="15.75" customHeight="1">
      <c r="A1" s="82" t="s">
        <v>127</v>
      </c>
      <c r="B1" s="82"/>
      <c r="C1" s="82"/>
      <c r="D1" s="82"/>
      <c r="E1" s="82"/>
      <c r="F1" s="82"/>
      <c r="G1" s="82"/>
      <c r="H1" s="82"/>
    </row>
    <row r="2" spans="1:8" ht="25.5">
      <c r="A2" s="41" t="s">
        <v>13</v>
      </c>
      <c r="B2" s="53" t="s">
        <v>126</v>
      </c>
      <c r="C2" s="41" t="s">
        <v>14</v>
      </c>
      <c r="D2" s="41" t="s">
        <v>15</v>
      </c>
      <c r="E2" s="41" t="s">
        <v>16</v>
      </c>
      <c r="F2" s="41" t="s">
        <v>12</v>
      </c>
      <c r="G2" s="41" t="s">
        <v>125</v>
      </c>
      <c r="H2" s="41" t="s">
        <v>95</v>
      </c>
    </row>
    <row r="3" spans="1:8">
      <c r="A3" s="49">
        <v>1</v>
      </c>
      <c r="B3" s="54">
        <v>1</v>
      </c>
      <c r="C3" s="50" t="str">
        <f>Item1!B3</f>
        <v>Tráfego Fixo-Fixo</v>
      </c>
      <c r="D3" s="49" t="str">
        <f>Item1!C3</f>
        <v>minuto</v>
      </c>
      <c r="E3" s="49">
        <f>Item1!D3</f>
        <v>930600</v>
      </c>
      <c r="F3" s="51">
        <f>Item1!E3</f>
        <v>0.03</v>
      </c>
      <c r="G3" s="51">
        <f t="shared" ref="G3:G32" si="0">(ROUND(F3,2)*E3)</f>
        <v>27918</v>
      </c>
      <c r="H3" s="84">
        <f>SUM(G3:G12)</f>
        <v>140671.71</v>
      </c>
    </row>
    <row r="4" spans="1:8">
      <c r="A4" s="49">
        <v>1</v>
      </c>
      <c r="B4" s="54">
        <v>2</v>
      </c>
      <c r="C4" s="50" t="str">
        <f>Item2!B3</f>
        <v>Tráfego Fixo-Móvel (VC-1)</v>
      </c>
      <c r="D4" s="49" t="str">
        <f>Item2!C3</f>
        <v>minuto</v>
      </c>
      <c r="E4" s="49">
        <f>Item2!D3</f>
        <v>141000</v>
      </c>
      <c r="F4" s="51">
        <f>Item2!E3</f>
        <v>0.14000000000000001</v>
      </c>
      <c r="G4" s="51">
        <f t="shared" si="0"/>
        <v>19740.000000000004</v>
      </c>
      <c r="H4" s="85"/>
    </row>
    <row r="5" spans="1:8">
      <c r="A5" s="49">
        <v>1</v>
      </c>
      <c r="B5" s="54">
        <v>3</v>
      </c>
      <c r="C5" s="50" t="str">
        <f>Item3!B3</f>
        <v>Fixo-Fixo Intrarregionais</v>
      </c>
      <c r="D5" s="49" t="str">
        <f>Item3!C3</f>
        <v>minuto</v>
      </c>
      <c r="E5" s="49">
        <f>Item3!D3</f>
        <v>141000</v>
      </c>
      <c r="F5" s="51">
        <f>Item3!E3</f>
        <v>0.06</v>
      </c>
      <c r="G5" s="51">
        <f t="shared" si="0"/>
        <v>8460</v>
      </c>
      <c r="H5" s="85"/>
    </row>
    <row r="6" spans="1:8">
      <c r="A6" s="49">
        <v>1</v>
      </c>
      <c r="B6" s="54">
        <v>4</v>
      </c>
      <c r="C6" s="50" t="str">
        <f>Item4!B3</f>
        <v>Fixo-Fixo Inter-Regionais</v>
      </c>
      <c r="D6" s="49" t="str">
        <f>Item4!C3</f>
        <v>minuto</v>
      </c>
      <c r="E6" s="49">
        <f>Item4!D3</f>
        <v>141000</v>
      </c>
      <c r="F6" s="51">
        <f>Item4!E3</f>
        <v>0.09</v>
      </c>
      <c r="G6" s="51">
        <f t="shared" si="0"/>
        <v>12690</v>
      </c>
      <c r="H6" s="85"/>
    </row>
    <row r="7" spans="1:8">
      <c r="A7" s="49">
        <v>1</v>
      </c>
      <c r="B7" s="54">
        <v>5</v>
      </c>
      <c r="C7" s="50" t="str">
        <f>Item5!B3</f>
        <v>Fixo-Móvel Intrarregionais (VC-2)</v>
      </c>
      <c r="D7" s="49" t="str">
        <f>Item5!C3</f>
        <v>minuto</v>
      </c>
      <c r="E7" s="49">
        <f>Item5!D3</f>
        <v>169200</v>
      </c>
      <c r="F7" s="51">
        <f>Item5!E3</f>
        <v>0.14000000000000001</v>
      </c>
      <c r="G7" s="51">
        <f t="shared" si="0"/>
        <v>23688.000000000004</v>
      </c>
      <c r="H7" s="85"/>
    </row>
    <row r="8" spans="1:8">
      <c r="A8" s="49">
        <v>1</v>
      </c>
      <c r="B8" s="54">
        <v>6</v>
      </c>
      <c r="C8" s="50" t="str">
        <f>Item6!B3</f>
        <v>Fixo-Móvel Inter-Regionais (VC-3)</v>
      </c>
      <c r="D8" s="49" t="str">
        <f>Item6!C3</f>
        <v>minuto</v>
      </c>
      <c r="E8" s="49">
        <f>Item6!D3</f>
        <v>42300</v>
      </c>
      <c r="F8" s="51">
        <f>Item6!E3</f>
        <v>0.14000000000000001</v>
      </c>
      <c r="G8" s="51">
        <f t="shared" si="0"/>
        <v>5922.0000000000009</v>
      </c>
      <c r="H8" s="85"/>
    </row>
    <row r="9" spans="1:8">
      <c r="A9" s="49">
        <v>1</v>
      </c>
      <c r="B9" s="54">
        <v>7</v>
      </c>
      <c r="C9" s="50" t="str">
        <f>Item7!B3</f>
        <v>Assinatura mensal de 2 (dois) troncos SIP (10 Mbps)</v>
      </c>
      <c r="D9" s="49" t="str">
        <f>Item7!C3</f>
        <v>mensalidade</v>
      </c>
      <c r="E9" s="49">
        <f>Item7!D3</f>
        <v>24</v>
      </c>
      <c r="F9" s="51">
        <f>Item7!E3</f>
        <v>1609.55</v>
      </c>
      <c r="G9" s="51">
        <f t="shared" si="0"/>
        <v>38629.199999999997</v>
      </c>
      <c r="H9" s="85"/>
    </row>
    <row r="10" spans="1:8">
      <c r="A10" s="49">
        <v>1</v>
      </c>
      <c r="B10" s="54">
        <v>8</v>
      </c>
      <c r="C10" s="50" t="str">
        <f>Item8!B3</f>
        <v>Outros (detalhar)</v>
      </c>
      <c r="D10" s="49" t="str">
        <f>Item8!C3</f>
        <v>mensalidade</v>
      </c>
      <c r="E10" s="49">
        <f>Item8!D3</f>
        <v>24</v>
      </c>
      <c r="F10" s="51">
        <f>Item8!E3</f>
        <v>89.7</v>
      </c>
      <c r="G10" s="51">
        <f t="shared" si="0"/>
        <v>2152.8000000000002</v>
      </c>
      <c r="H10" s="85"/>
    </row>
    <row r="11" spans="1:8">
      <c r="A11" s="49">
        <v>1</v>
      </c>
      <c r="B11" s="54">
        <v>9</v>
      </c>
      <c r="C11" s="50" t="str">
        <f>Item9!B3</f>
        <v>Taxa de instalação dos 2 (dois) troncos SIP e faixas DDR</v>
      </c>
      <c r="D11" s="49" t="str">
        <f>Item9!C3</f>
        <v>unidade</v>
      </c>
      <c r="E11" s="49">
        <f>Item9!D3</f>
        <v>1</v>
      </c>
      <c r="F11" s="51">
        <f>Item9!E3</f>
        <v>1471.71</v>
      </c>
      <c r="G11" s="51">
        <f t="shared" si="0"/>
        <v>1471.71</v>
      </c>
      <c r="H11" s="85"/>
    </row>
    <row r="12" spans="1:8">
      <c r="A12" s="49">
        <v>1</v>
      </c>
      <c r="B12" s="54">
        <v>10</v>
      </c>
      <c r="C12" s="50" t="str">
        <f>Item10!B3</f>
        <v>Outros (detalhar)</v>
      </c>
      <c r="D12" s="49" t="str">
        <f>Item10!C3</f>
        <v>unidade</v>
      </c>
      <c r="E12" s="49">
        <f>Item10!D3</f>
        <v>1</v>
      </c>
      <c r="F12" s="51">
        <f>Item10!E3</f>
        <v>0</v>
      </c>
      <c r="G12" s="51">
        <f t="shared" si="0"/>
        <v>0</v>
      </c>
      <c r="H12" s="86"/>
    </row>
    <row r="13" spans="1:8">
      <c r="A13" s="42">
        <v>2</v>
      </c>
      <c r="B13" s="55">
        <v>11</v>
      </c>
      <c r="C13" s="43" t="str">
        <f>Item11!B3</f>
        <v>Tráfego Fixo-Fixo</v>
      </c>
      <c r="D13" s="42" t="str">
        <f>Item11!C3</f>
        <v>minuto</v>
      </c>
      <c r="E13" s="42">
        <f>Item11!D3</f>
        <v>300000</v>
      </c>
      <c r="F13" s="44">
        <f>Item11!E3</f>
        <v>0.03</v>
      </c>
      <c r="G13" s="44">
        <f t="shared" si="0"/>
        <v>9000</v>
      </c>
      <c r="H13" s="87">
        <f>SUM(G13:G22)</f>
        <v>95596.590000000011</v>
      </c>
    </row>
    <row r="14" spans="1:8">
      <c r="A14" s="42">
        <v>2</v>
      </c>
      <c r="B14" s="55">
        <v>12</v>
      </c>
      <c r="C14" s="43" t="str">
        <f>Item12!B3</f>
        <v>Tráfego Fixo-Móvel (VC-1)</v>
      </c>
      <c r="D14" s="42" t="str">
        <f>Item12!C3</f>
        <v>minuto</v>
      </c>
      <c r="E14" s="42">
        <f>Item12!D3</f>
        <v>60000</v>
      </c>
      <c r="F14" s="44">
        <f>Item12!E3</f>
        <v>0.14000000000000001</v>
      </c>
      <c r="G14" s="44">
        <f t="shared" si="0"/>
        <v>8400</v>
      </c>
      <c r="H14" s="88"/>
    </row>
    <row r="15" spans="1:8">
      <c r="A15" s="42">
        <v>2</v>
      </c>
      <c r="B15" s="55">
        <v>13</v>
      </c>
      <c r="C15" s="43" t="str">
        <f>Item13!B3</f>
        <v>Fixo-Fixo Intrarregionais</v>
      </c>
      <c r="D15" s="42" t="str">
        <f>Item13!C3</f>
        <v>minuto</v>
      </c>
      <c r="E15" s="42">
        <f>Item13!D3</f>
        <v>60000</v>
      </c>
      <c r="F15" s="44">
        <f>Item13!E3</f>
        <v>0.06</v>
      </c>
      <c r="G15" s="44">
        <f t="shared" si="0"/>
        <v>3600</v>
      </c>
      <c r="H15" s="88"/>
    </row>
    <row r="16" spans="1:8">
      <c r="A16" s="42">
        <v>2</v>
      </c>
      <c r="B16" s="55">
        <v>14</v>
      </c>
      <c r="C16" s="43" t="str">
        <f>Item14!B3</f>
        <v>Fixo-Fixo Inter-Regionais</v>
      </c>
      <c r="D16" s="42" t="str">
        <f>Item14!C3</f>
        <v>minuto</v>
      </c>
      <c r="E16" s="42">
        <f>Item14!D3</f>
        <v>60000</v>
      </c>
      <c r="F16" s="44">
        <f>Item14!E3</f>
        <v>0.09</v>
      </c>
      <c r="G16" s="44">
        <f t="shared" si="0"/>
        <v>5400</v>
      </c>
      <c r="H16" s="88"/>
    </row>
    <row r="17" spans="1:8">
      <c r="A17" s="42">
        <v>2</v>
      </c>
      <c r="B17" s="55">
        <v>15</v>
      </c>
      <c r="C17" s="43" t="str">
        <f>Item15!B3</f>
        <v>Fixo-Móvel Intrarregionais (VC-2)</v>
      </c>
      <c r="D17" s="42" t="str">
        <f>Item15!C3</f>
        <v>minuto</v>
      </c>
      <c r="E17" s="42">
        <f>Item15!D3</f>
        <v>60000</v>
      </c>
      <c r="F17" s="44">
        <f>Item15!E3</f>
        <v>0.14000000000000001</v>
      </c>
      <c r="G17" s="44">
        <f t="shared" si="0"/>
        <v>8400</v>
      </c>
      <c r="H17" s="88"/>
    </row>
    <row r="18" spans="1:8">
      <c r="A18" s="42">
        <v>2</v>
      </c>
      <c r="B18" s="55">
        <v>16</v>
      </c>
      <c r="C18" s="43" t="str">
        <f>Item16!B3</f>
        <v>Fixo-Móvel Inter-Regionais (VC-3)</v>
      </c>
      <c r="D18" s="42" t="str">
        <f>Item16!C3</f>
        <v>minuto</v>
      </c>
      <c r="E18" s="42">
        <f>Item16!D3</f>
        <v>30000</v>
      </c>
      <c r="F18" s="44">
        <f>Item16!E3</f>
        <v>0.14000000000000001</v>
      </c>
      <c r="G18" s="44">
        <f t="shared" si="0"/>
        <v>4200</v>
      </c>
      <c r="H18" s="88"/>
    </row>
    <row r="19" spans="1:8">
      <c r="A19" s="42">
        <v>2</v>
      </c>
      <c r="B19" s="55">
        <v>17</v>
      </c>
      <c r="C19" s="43" t="str">
        <f>Item17!B3</f>
        <v>Assinatura mensal de 2 (dois) troncos SIP (10 Mbps)</v>
      </c>
      <c r="D19" s="42" t="str">
        <f>Item17!C3</f>
        <v>mensalidade</v>
      </c>
      <c r="E19" s="42">
        <f>Item17!D3</f>
        <v>24</v>
      </c>
      <c r="F19" s="44">
        <f>Item17!E3</f>
        <v>2207.17</v>
      </c>
      <c r="G19" s="44">
        <f t="shared" si="0"/>
        <v>52972.08</v>
      </c>
      <c r="H19" s="88"/>
    </row>
    <row r="20" spans="1:8" ht="12.75" customHeight="1">
      <c r="A20" s="42">
        <v>2</v>
      </c>
      <c r="B20" s="55">
        <v>18</v>
      </c>
      <c r="C20" s="43" t="str">
        <f>Item18!B3</f>
        <v>Outros (detalhar)</v>
      </c>
      <c r="D20" s="42" t="str">
        <f>Item18!C3</f>
        <v>mensalidade</v>
      </c>
      <c r="E20" s="42">
        <f>Item18!D3</f>
        <v>24</v>
      </c>
      <c r="F20" s="44">
        <f>Item18!E3</f>
        <v>89.7</v>
      </c>
      <c r="G20" s="44">
        <f t="shared" si="0"/>
        <v>2152.8000000000002</v>
      </c>
      <c r="H20" s="88"/>
    </row>
    <row r="21" spans="1:8">
      <c r="A21" s="42">
        <v>2</v>
      </c>
      <c r="B21" s="55">
        <v>19</v>
      </c>
      <c r="C21" s="43" t="str">
        <f>Item19!B3</f>
        <v>Taxa de instalação dos 2 (dois) troncos SIP e faixas DDR</v>
      </c>
      <c r="D21" s="42" t="str">
        <f>Item19!C3</f>
        <v>unidade</v>
      </c>
      <c r="E21" s="42">
        <f>Item19!D3</f>
        <v>1</v>
      </c>
      <c r="F21" s="44">
        <f>Item19!E3</f>
        <v>1471.71</v>
      </c>
      <c r="G21" s="44">
        <f t="shared" si="0"/>
        <v>1471.71</v>
      </c>
      <c r="H21" s="88"/>
    </row>
    <row r="22" spans="1:8">
      <c r="A22" s="42">
        <v>2</v>
      </c>
      <c r="B22" s="55">
        <v>20</v>
      </c>
      <c r="C22" s="43" t="str">
        <f>Item20!B3</f>
        <v>Outros (detalhar)</v>
      </c>
      <c r="D22" s="42" t="str">
        <f>Item20!C3</f>
        <v>unidade</v>
      </c>
      <c r="E22" s="42">
        <f>Item20!D3</f>
        <v>1</v>
      </c>
      <c r="F22" s="44">
        <f>Item20!E3</f>
        <v>0</v>
      </c>
      <c r="G22" s="44">
        <f t="shared" si="0"/>
        <v>0</v>
      </c>
      <c r="H22" s="89"/>
    </row>
    <row r="23" spans="1:8">
      <c r="A23" s="49">
        <v>3</v>
      </c>
      <c r="B23" s="54">
        <v>21</v>
      </c>
      <c r="C23" s="50" t="str">
        <f>Item21!B3</f>
        <v>Tráfego Fixo-Fixo</v>
      </c>
      <c r="D23" s="49" t="str">
        <f>Item21!C3</f>
        <v>minuto</v>
      </c>
      <c r="E23" s="49">
        <f>Item21!D3</f>
        <v>660000</v>
      </c>
      <c r="F23" s="51">
        <f>Item21!E3</f>
        <v>0.03</v>
      </c>
      <c r="G23" s="51">
        <f t="shared" si="0"/>
        <v>19800</v>
      </c>
      <c r="H23" s="84">
        <f>SUM(G23:G32)</f>
        <v>130603.71</v>
      </c>
    </row>
    <row r="24" spans="1:8">
      <c r="A24" s="49">
        <v>3</v>
      </c>
      <c r="B24" s="54">
        <v>22</v>
      </c>
      <c r="C24" s="50" t="str">
        <f>Item22!B3</f>
        <v>Tráfego Fixo-Móvel (VC-1)</v>
      </c>
      <c r="D24" s="49" t="str">
        <f>Item22!C3</f>
        <v>minuto</v>
      </c>
      <c r="E24" s="49">
        <f>Item22!D3</f>
        <v>135000</v>
      </c>
      <c r="F24" s="51">
        <f>Item22!E3</f>
        <v>0.14000000000000001</v>
      </c>
      <c r="G24" s="51">
        <f t="shared" si="0"/>
        <v>18900</v>
      </c>
      <c r="H24" s="85"/>
    </row>
    <row r="25" spans="1:8">
      <c r="A25" s="49">
        <v>3</v>
      </c>
      <c r="B25" s="54">
        <v>23</v>
      </c>
      <c r="C25" s="50" t="str">
        <f>Item23!B3</f>
        <v>Fixo-Fixo Intrarregionais</v>
      </c>
      <c r="D25" s="49" t="str">
        <f>Item23!C3</f>
        <v>minuto</v>
      </c>
      <c r="E25" s="49">
        <f>Item23!D3</f>
        <v>135000</v>
      </c>
      <c r="F25" s="51">
        <f>Item23!E3</f>
        <v>0.06</v>
      </c>
      <c r="G25" s="51">
        <f t="shared" si="0"/>
        <v>8100</v>
      </c>
      <c r="H25" s="85"/>
    </row>
    <row r="26" spans="1:8">
      <c r="A26" s="49">
        <v>3</v>
      </c>
      <c r="B26" s="54">
        <v>24</v>
      </c>
      <c r="C26" s="50" t="str">
        <f>Item24!B3</f>
        <v>Fixo-Fixo Inter-Regionais</v>
      </c>
      <c r="D26" s="49" t="str">
        <f>Item24!C3</f>
        <v>minuto</v>
      </c>
      <c r="E26" s="49">
        <f>Item24!D3</f>
        <v>135000</v>
      </c>
      <c r="F26" s="51">
        <f>Item24!E3</f>
        <v>0.09</v>
      </c>
      <c r="G26" s="51">
        <f t="shared" si="0"/>
        <v>12150</v>
      </c>
      <c r="H26" s="85"/>
    </row>
    <row r="27" spans="1:8">
      <c r="A27" s="49">
        <v>3</v>
      </c>
      <c r="B27" s="54">
        <v>25</v>
      </c>
      <c r="C27" s="50" t="str">
        <f>Item25!B3</f>
        <v>Fixo-Móvel Intrarregionais (VC-2)</v>
      </c>
      <c r="D27" s="49" t="str">
        <f>Item25!C3</f>
        <v>minuto</v>
      </c>
      <c r="E27" s="49">
        <f>Item25!D3</f>
        <v>135000</v>
      </c>
      <c r="F27" s="51">
        <f>Item25!E3</f>
        <v>0.14000000000000001</v>
      </c>
      <c r="G27" s="51">
        <f t="shared" si="0"/>
        <v>18900</v>
      </c>
      <c r="H27" s="85"/>
    </row>
    <row r="28" spans="1:8">
      <c r="A28" s="49">
        <v>3</v>
      </c>
      <c r="B28" s="54">
        <v>26</v>
      </c>
      <c r="C28" s="50" t="str">
        <f>Item26!B3</f>
        <v>Fixo-Móvel Inter-Regionais (VC-3)</v>
      </c>
      <c r="D28" s="49" t="str">
        <f>Item26!C3</f>
        <v>minuto</v>
      </c>
      <c r="E28" s="49">
        <f>Item26!D3</f>
        <v>75000</v>
      </c>
      <c r="F28" s="51">
        <f>Item26!E3</f>
        <v>0.14000000000000001</v>
      </c>
      <c r="G28" s="51">
        <f t="shared" si="0"/>
        <v>10500.000000000002</v>
      </c>
      <c r="H28" s="85"/>
    </row>
    <row r="29" spans="1:8">
      <c r="A29" s="49">
        <v>3</v>
      </c>
      <c r="B29" s="54">
        <v>27</v>
      </c>
      <c r="C29" s="50" t="str">
        <f>Item27!B3</f>
        <v>Assinatura mensal de 2 (dois) troncos SIP (10 Mbps)</v>
      </c>
      <c r="D29" s="49" t="str">
        <f>Item27!C3</f>
        <v>mensalidade</v>
      </c>
      <c r="E29" s="49">
        <f>Item27!D3</f>
        <v>24</v>
      </c>
      <c r="F29" s="51">
        <f>Item27!E3</f>
        <v>1609.55</v>
      </c>
      <c r="G29" s="51">
        <f t="shared" si="0"/>
        <v>38629.199999999997</v>
      </c>
      <c r="H29" s="85"/>
    </row>
    <row r="30" spans="1:8">
      <c r="A30" s="49">
        <v>3</v>
      </c>
      <c r="B30" s="54">
        <v>28</v>
      </c>
      <c r="C30" s="50" t="str">
        <f>Item28!B3</f>
        <v>Outros (detalhar)</v>
      </c>
      <c r="D30" s="49" t="str">
        <f>Item28!C3</f>
        <v>mensalidade</v>
      </c>
      <c r="E30" s="49">
        <f>Item28!D3</f>
        <v>24</v>
      </c>
      <c r="F30" s="51">
        <f>Item28!E3</f>
        <v>89.7</v>
      </c>
      <c r="G30" s="51">
        <f t="shared" si="0"/>
        <v>2152.8000000000002</v>
      </c>
      <c r="H30" s="85"/>
    </row>
    <row r="31" spans="1:8">
      <c r="A31" s="49">
        <v>3</v>
      </c>
      <c r="B31" s="54">
        <v>29</v>
      </c>
      <c r="C31" s="50" t="str">
        <f>Item29!B3</f>
        <v>Taxa de instalação dos 2 (dois) troncos SIP e faixas DDR</v>
      </c>
      <c r="D31" s="49" t="str">
        <f>Item29!C3</f>
        <v>unidade</v>
      </c>
      <c r="E31" s="49">
        <f>Item29!D3</f>
        <v>1</v>
      </c>
      <c r="F31" s="51">
        <f>Item29!E3</f>
        <v>1471.71</v>
      </c>
      <c r="G31" s="51">
        <f t="shared" si="0"/>
        <v>1471.71</v>
      </c>
      <c r="H31" s="85"/>
    </row>
    <row r="32" spans="1:8">
      <c r="A32" s="49">
        <v>3</v>
      </c>
      <c r="B32" s="54">
        <v>30</v>
      </c>
      <c r="C32" s="50" t="str">
        <f>Item30!B3</f>
        <v>Outros (detalhar)</v>
      </c>
      <c r="D32" s="49" t="str">
        <f>Item30!C3</f>
        <v>unidade</v>
      </c>
      <c r="E32" s="49">
        <f>Item30!D3</f>
        <v>1</v>
      </c>
      <c r="F32" s="51">
        <f>Item30!E3</f>
        <v>0</v>
      </c>
      <c r="G32" s="51">
        <f t="shared" si="0"/>
        <v>0</v>
      </c>
      <c r="H32" s="86"/>
    </row>
    <row r="33" spans="1:8">
      <c r="A33" s="42">
        <v>4</v>
      </c>
      <c r="B33" s="55">
        <v>31</v>
      </c>
      <c r="C33" s="43" t="str">
        <f>Item31!B3</f>
        <v>Ligações recebidas de telefone fixo</v>
      </c>
      <c r="D33" s="42" t="str">
        <f>Item31!C3</f>
        <v>minuto</v>
      </c>
      <c r="E33" s="42">
        <f>Item31!D3</f>
        <v>120000</v>
      </c>
      <c r="F33" s="44">
        <f>Item31!E3</f>
        <v>7.0000000000000007E-2</v>
      </c>
      <c r="G33" s="44">
        <f t="shared" ref="G33:G37" si="1">(ROUND(F33,2)*E33)</f>
        <v>8400</v>
      </c>
      <c r="H33" s="87">
        <f>SUM(G33:G37)</f>
        <v>55501.440000000002</v>
      </c>
    </row>
    <row r="34" spans="1:8">
      <c r="A34" s="42">
        <v>4</v>
      </c>
      <c r="B34" s="55">
        <v>32</v>
      </c>
      <c r="C34" s="43" t="str">
        <f>Item32!B3</f>
        <v>Ligações recebidas de telefone móvel</v>
      </c>
      <c r="D34" s="42" t="str">
        <f>Item32!C3</f>
        <v>minuto</v>
      </c>
      <c r="E34" s="42">
        <f>Item32!D3</f>
        <v>240000</v>
      </c>
      <c r="F34" s="44">
        <f>Item32!E3</f>
        <v>0.1</v>
      </c>
      <c r="G34" s="44">
        <f t="shared" si="1"/>
        <v>24000</v>
      </c>
      <c r="H34" s="88"/>
    </row>
    <row r="35" spans="1:8">
      <c r="A35" s="42">
        <v>4</v>
      </c>
      <c r="B35" s="55">
        <v>33</v>
      </c>
      <c r="C35" s="43" t="str">
        <f>Item33!B3</f>
        <v>Ligações intraestaduais recebidas de telefone fixo</v>
      </c>
      <c r="D35" s="42" t="str">
        <f>Item33!C3</f>
        <v>minuto</v>
      </c>
      <c r="E35" s="42">
        <f>Item33!D3</f>
        <v>60000</v>
      </c>
      <c r="F35" s="44">
        <f>Item33!E3</f>
        <v>0.09</v>
      </c>
      <c r="G35" s="44">
        <f t="shared" si="1"/>
        <v>5400</v>
      </c>
      <c r="H35" s="88"/>
    </row>
    <row r="36" spans="1:8">
      <c r="A36" s="42">
        <v>4</v>
      </c>
      <c r="B36" s="55">
        <v>34</v>
      </c>
      <c r="C36" s="43" t="str">
        <f>Item34!B3</f>
        <v>Ligações intraestaduais recebidas de telefone móvel</v>
      </c>
      <c r="D36" s="42" t="str">
        <f>Item34!C3</f>
        <v>minuto</v>
      </c>
      <c r="E36" s="42">
        <f>Item34!D3</f>
        <v>120000</v>
      </c>
      <c r="F36" s="44">
        <f>Item34!E3</f>
        <v>0.1</v>
      </c>
      <c r="G36" s="44">
        <f t="shared" si="1"/>
        <v>12000</v>
      </c>
      <c r="H36" s="88"/>
    </row>
    <row r="37" spans="1:8">
      <c r="A37" s="42">
        <v>4</v>
      </c>
      <c r="B37" s="55">
        <v>35</v>
      </c>
      <c r="C37" s="43" t="str">
        <f>Item35!B3</f>
        <v>Assinatura mensal de 0800</v>
      </c>
      <c r="D37" s="42" t="str">
        <f>Item35!C3</f>
        <v>mensalidade</v>
      </c>
      <c r="E37" s="42">
        <f>Item35!D3</f>
        <v>24</v>
      </c>
      <c r="F37" s="44">
        <f>Item35!E3</f>
        <v>237.56</v>
      </c>
      <c r="G37" s="44">
        <f t="shared" si="1"/>
        <v>5701.4400000000005</v>
      </c>
      <c r="H37" s="89"/>
    </row>
    <row r="38" spans="1:8" ht="15.75">
      <c r="A38" s="40"/>
      <c r="B38" s="40"/>
      <c r="C38" s="40"/>
      <c r="D38" s="81" t="s">
        <v>18</v>
      </c>
      <c r="E38" s="82"/>
      <c r="F38" s="83"/>
      <c r="G38" s="52">
        <f>SUM(G3:G37)</f>
        <v>422373.44999999995</v>
      </c>
    </row>
  </sheetData>
  <mergeCells count="6">
    <mergeCell ref="A1:H1"/>
    <mergeCell ref="D38:F38"/>
    <mergeCell ref="H3:H12"/>
    <mergeCell ref="H13:H22"/>
    <mergeCell ref="H23:H32"/>
    <mergeCell ref="H33:H37"/>
  </mergeCells>
  <pageMargins left="0.51181102362204722" right="0.51181102362204722" top="1.1770833333333333" bottom="0.78740157480314965" header="0.31496062992125984" footer="0.31496062992125984"/>
  <pageSetup paperSize="9" fitToHeight="0" orientation="landscape" r:id="rId1"/>
  <headerFooter>
    <oddHeader>&amp;C&amp;G</oddHeader>
    <oddFooter>&amp;LEstimativa em &amp;D</oddFooter>
  </headerFooter>
  <rowBreaks count="1" manualBreakCount="1">
    <brk id="32" max="7" man="1"/>
  </rowBreaks>
  <legacyDrawingHF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view="pageBreakPreview" topLeftCell="A52" zoomScaleNormal="100" zoomScaleSheetLayoutView="100" workbookViewId="0">
      <selection activeCell="A73" sqref="A73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48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93" t="s">
        <v>19</v>
      </c>
      <c r="B1" s="93"/>
      <c r="C1" s="93"/>
      <c r="D1" s="93"/>
      <c r="E1" s="93"/>
      <c r="F1" s="93"/>
    </row>
    <row r="2" spans="1:6" s="2" customFormat="1" ht="25.5">
      <c r="A2" s="41" t="s">
        <v>13</v>
      </c>
      <c r="B2" s="41" t="s">
        <v>14</v>
      </c>
      <c r="C2" s="41" t="s">
        <v>15</v>
      </c>
      <c r="D2" s="41" t="s">
        <v>16</v>
      </c>
      <c r="E2" s="47" t="s">
        <v>12</v>
      </c>
      <c r="F2" s="41" t="s">
        <v>17</v>
      </c>
    </row>
    <row r="3" spans="1:6" s="2" customFormat="1" ht="17.25">
      <c r="A3" s="45" t="s">
        <v>20</v>
      </c>
      <c r="B3" s="90" t="str">
        <f>Item1!G20</f>
        <v>TELEFONICA BRASIL S/A</v>
      </c>
      <c r="C3" s="91"/>
      <c r="D3" s="91"/>
      <c r="E3" s="91"/>
      <c r="F3" s="92"/>
    </row>
    <row r="4" spans="1:6" s="2" customFormat="1">
      <c r="A4" s="42">
        <v>1</v>
      </c>
      <c r="B4" s="43" t="str">
        <f>Item1!B3</f>
        <v>Tráfego Fixo-Fixo</v>
      </c>
      <c r="C4" s="42" t="str">
        <f>Item1!C3</f>
        <v>minuto</v>
      </c>
      <c r="D4" s="42">
        <f>Item1!D3</f>
        <v>930600</v>
      </c>
      <c r="E4" s="44">
        <f>Item1!F3</f>
        <v>1E-4</v>
      </c>
      <c r="F4" s="44">
        <f>(ROUND(E4,2)*D4)</f>
        <v>0</v>
      </c>
    </row>
    <row r="5" spans="1:6" s="2" customFormat="1" ht="17.25">
      <c r="A5" s="45" t="s">
        <v>20</v>
      </c>
      <c r="B5" s="90" t="str">
        <f>Item2!G20</f>
        <v>TELEFONICA BRASIL S/A</v>
      </c>
      <c r="C5" s="91"/>
      <c r="D5" s="91"/>
      <c r="E5" s="91"/>
      <c r="F5" s="92"/>
    </row>
    <row r="6" spans="1:6">
      <c r="A6" s="42">
        <v>2</v>
      </c>
      <c r="B6" s="43" t="str">
        <f>Item2!B3</f>
        <v>Tráfego Fixo-Móvel (VC-1)</v>
      </c>
      <c r="C6" s="42" t="str">
        <f>Item2!C3</f>
        <v>minuto</v>
      </c>
      <c r="D6" s="42">
        <f>Item2!D3</f>
        <v>141000</v>
      </c>
      <c r="E6" s="44">
        <f>Item2!F3</f>
        <v>1E-4</v>
      </c>
      <c r="F6" s="44">
        <f>(ROUND(E6,2)*D6)</f>
        <v>0</v>
      </c>
    </row>
    <row r="7" spans="1:6" ht="17.25">
      <c r="A7" s="45" t="s">
        <v>20</v>
      </c>
      <c r="B7" s="94" t="str">
        <f>Item3!G20</f>
        <v>TELEFONICA BRASIL S/A</v>
      </c>
      <c r="C7" s="95"/>
      <c r="D7" s="95"/>
      <c r="E7" s="95"/>
      <c r="F7" s="96"/>
    </row>
    <row r="8" spans="1:6">
      <c r="A8" s="42">
        <v>3</v>
      </c>
      <c r="B8" s="43" t="str">
        <f>Item3!B3</f>
        <v>Fixo-Fixo Intrarregionais</v>
      </c>
      <c r="C8" s="42" t="str">
        <f>Item3!C3</f>
        <v>minuto</v>
      </c>
      <c r="D8" s="42">
        <f>Item3!D3</f>
        <v>141000</v>
      </c>
      <c r="E8" s="44">
        <f>Item3!F3</f>
        <v>1E-4</v>
      </c>
      <c r="F8" s="44">
        <f>(ROUND(E8,2)*D8)</f>
        <v>0</v>
      </c>
    </row>
    <row r="9" spans="1:6" ht="12.75" customHeight="1">
      <c r="A9" s="45" t="s">
        <v>20</v>
      </c>
      <c r="B9" s="94" t="str">
        <f>Item4!G20</f>
        <v>TELEFONICA BRASIL S/A</v>
      </c>
      <c r="C9" s="95"/>
      <c r="D9" s="95"/>
      <c r="E9" s="95"/>
      <c r="F9" s="96"/>
    </row>
    <row r="10" spans="1:6">
      <c r="A10" s="42">
        <v>4</v>
      </c>
      <c r="B10" s="43" t="str">
        <f>Item4!B3</f>
        <v>Fixo-Fixo Inter-Regionais</v>
      </c>
      <c r="C10" s="42" t="str">
        <f>Item4!C3</f>
        <v>minuto</v>
      </c>
      <c r="D10" s="42">
        <f>Item4!D3</f>
        <v>141000</v>
      </c>
      <c r="E10" s="44">
        <f>Item4!F3</f>
        <v>1E-4</v>
      </c>
      <c r="F10" s="44">
        <f>(ROUND(E10,2)*D10)</f>
        <v>0</v>
      </c>
    </row>
    <row r="11" spans="1:6" ht="17.25">
      <c r="A11" s="45" t="s">
        <v>20</v>
      </c>
      <c r="B11" s="90" t="str">
        <f>Item5!G20</f>
        <v>TELEFONICA BRASIL S/A</v>
      </c>
      <c r="C11" s="91"/>
      <c r="D11" s="91"/>
      <c r="E11" s="91"/>
      <c r="F11" s="92"/>
    </row>
    <row r="12" spans="1:6">
      <c r="A12" s="42">
        <v>5</v>
      </c>
      <c r="B12" s="43" t="str">
        <f>Item5!B3</f>
        <v>Fixo-Móvel Intrarregionais (VC-2)</v>
      </c>
      <c r="C12" s="42" t="str">
        <f>Item5!C3</f>
        <v>minuto</v>
      </c>
      <c r="D12" s="42">
        <f>Item5!D3</f>
        <v>169200</v>
      </c>
      <c r="E12" s="44">
        <f>Item5!F3</f>
        <v>1E-4</v>
      </c>
      <c r="F12" s="44">
        <f>(ROUND(E12,2)*D12)</f>
        <v>0</v>
      </c>
    </row>
    <row r="13" spans="1:6" ht="17.25">
      <c r="A13" s="45" t="s">
        <v>20</v>
      </c>
      <c r="B13" s="90" t="str">
        <f>Item6!G20</f>
        <v>TELEFONICA BRASIL S/A</v>
      </c>
      <c r="C13" s="91"/>
      <c r="D13" s="91"/>
      <c r="E13" s="91"/>
      <c r="F13" s="92"/>
    </row>
    <row r="14" spans="1:6">
      <c r="A14" s="42">
        <v>6</v>
      </c>
      <c r="B14" s="43" t="str">
        <f>Item6!B3</f>
        <v>Fixo-Móvel Inter-Regionais (VC-3)</v>
      </c>
      <c r="C14" s="42" t="str">
        <f>Item6!C3</f>
        <v>minuto</v>
      </c>
      <c r="D14" s="42">
        <f>Item6!D3</f>
        <v>42300</v>
      </c>
      <c r="E14" s="44">
        <f>Item6!F3</f>
        <v>1E-4</v>
      </c>
      <c r="F14" s="44">
        <f>(ROUND(E14,2)*D14)</f>
        <v>0</v>
      </c>
    </row>
    <row r="15" spans="1:6" ht="17.25">
      <c r="A15" s="45" t="s">
        <v>20</v>
      </c>
      <c r="B15" s="90" t="str">
        <f>Item7!G20</f>
        <v>TELEFONICA BRASIL S/A</v>
      </c>
      <c r="C15" s="91"/>
      <c r="D15" s="91"/>
      <c r="E15" s="91"/>
      <c r="F15" s="92"/>
    </row>
    <row r="16" spans="1:6">
      <c r="A16" s="42">
        <v>7</v>
      </c>
      <c r="B16" s="43" t="str">
        <f>Item7!B3</f>
        <v>Assinatura mensal de 2 (dois) troncos SIP (10 Mbps)</v>
      </c>
      <c r="C16" s="42" t="str">
        <f>Item7!C3</f>
        <v>mensalidade</v>
      </c>
      <c r="D16" s="42">
        <f>Item7!D3</f>
        <v>24</v>
      </c>
      <c r="E16" s="44">
        <f>Item7!F3</f>
        <v>303.36</v>
      </c>
      <c r="F16" s="44">
        <f>(ROUND(E16,2)*D16)</f>
        <v>7280.64</v>
      </c>
    </row>
    <row r="17" spans="1:6" ht="17.25">
      <c r="A17" s="45" t="s">
        <v>20</v>
      </c>
      <c r="B17" s="90" t="str">
        <f>Item8!G20</f>
        <v>MÉTODO TELECOMUNICAÇÕES E COMERCIO LTDA</v>
      </c>
      <c r="C17" s="91"/>
      <c r="D17" s="91"/>
      <c r="E17" s="91"/>
      <c r="F17" s="92"/>
    </row>
    <row r="18" spans="1:6">
      <c r="A18" s="42">
        <v>8</v>
      </c>
      <c r="B18" s="43" t="str">
        <f>Item8!B3</f>
        <v>Outros (detalhar)</v>
      </c>
      <c r="C18" s="42" t="str">
        <f>Item8!C3</f>
        <v>mensalidade</v>
      </c>
      <c r="D18" s="42">
        <f>Item8!D3</f>
        <v>24</v>
      </c>
      <c r="E18" s="44">
        <f>Item8!F3</f>
        <v>0</v>
      </c>
      <c r="F18" s="44">
        <f>(ROUND(E18,2)*D18)</f>
        <v>0</v>
      </c>
    </row>
    <row r="19" spans="1:6" ht="17.25">
      <c r="A19" s="45" t="s">
        <v>20</v>
      </c>
      <c r="B19" s="90" t="str">
        <f>Item9!G20</f>
        <v>TELEFONICA BRASIL S/A</v>
      </c>
      <c r="C19" s="91"/>
      <c r="D19" s="91"/>
      <c r="E19" s="91"/>
      <c r="F19" s="92"/>
    </row>
    <row r="20" spans="1:6">
      <c r="A20" s="42">
        <v>9</v>
      </c>
      <c r="B20" s="43" t="str">
        <f>Item9!B3</f>
        <v>Taxa de instalação dos 2 (dois) troncos SIP e faixas DDR</v>
      </c>
      <c r="C20" s="42" t="str">
        <f>Item9!C3</f>
        <v>unidade</v>
      </c>
      <c r="D20" s="42">
        <f>Item9!D3</f>
        <v>1</v>
      </c>
      <c r="E20" s="44">
        <f>Item9!F3</f>
        <v>1E-4</v>
      </c>
      <c r="F20" s="44">
        <f>(ROUND(E20,2)*D20)</f>
        <v>0</v>
      </c>
    </row>
    <row r="21" spans="1:6" ht="17.25">
      <c r="A21" s="45" t="s">
        <v>20</v>
      </c>
      <c r="B21" s="90" t="str">
        <f>Item10!G20</f>
        <v>MÉTODO TELECOMUNICAÇÕES E COMERCIO LTDA</v>
      </c>
      <c r="C21" s="91"/>
      <c r="D21" s="91"/>
      <c r="E21" s="91"/>
      <c r="F21" s="92"/>
    </row>
    <row r="22" spans="1:6">
      <c r="A22" s="42">
        <v>10</v>
      </c>
      <c r="B22" s="43" t="str">
        <f>Item10!B3</f>
        <v>Outros (detalhar)</v>
      </c>
      <c r="C22" s="42" t="str">
        <f>Item10!C3</f>
        <v>unidade</v>
      </c>
      <c r="D22" s="42">
        <f>Item10!D3</f>
        <v>1</v>
      </c>
      <c r="E22" s="44">
        <f>Item10!F3</f>
        <v>0</v>
      </c>
      <c r="F22" s="44">
        <f>(ROUND(E22,2)*D22)</f>
        <v>0</v>
      </c>
    </row>
    <row r="23" spans="1:6" ht="17.25">
      <c r="A23" s="45" t="s">
        <v>20</v>
      </c>
      <c r="B23" s="90" t="str">
        <f>Item11!G20</f>
        <v>TELEFONICA BRASIL S/A</v>
      </c>
      <c r="C23" s="91"/>
      <c r="D23" s="91"/>
      <c r="E23" s="91"/>
      <c r="F23" s="92"/>
    </row>
    <row r="24" spans="1:6">
      <c r="A24" s="42">
        <v>11</v>
      </c>
      <c r="B24" s="43" t="str">
        <f>Item11!B3</f>
        <v>Tráfego Fixo-Fixo</v>
      </c>
      <c r="C24" s="42" t="str">
        <f>Item11!C3</f>
        <v>minuto</v>
      </c>
      <c r="D24" s="42">
        <f>Item11!D3</f>
        <v>300000</v>
      </c>
      <c r="E24" s="44">
        <f>Item11!F3</f>
        <v>1E-4</v>
      </c>
      <c r="F24" s="44">
        <f>(ROUND(E24,2)*D24)</f>
        <v>0</v>
      </c>
    </row>
    <row r="25" spans="1:6" ht="17.25">
      <c r="A25" s="45" t="s">
        <v>20</v>
      </c>
      <c r="B25" s="90" t="str">
        <f>Item12!G20</f>
        <v>TELEFONICA BRASIL S/A</v>
      </c>
      <c r="C25" s="91"/>
      <c r="D25" s="91"/>
      <c r="E25" s="91"/>
      <c r="F25" s="92"/>
    </row>
    <row r="26" spans="1:6">
      <c r="A26" s="42">
        <v>12</v>
      </c>
      <c r="B26" s="43" t="str">
        <f>Item12!B3</f>
        <v>Tráfego Fixo-Móvel (VC-1)</v>
      </c>
      <c r="C26" s="42" t="str">
        <f>Item12!C3</f>
        <v>minuto</v>
      </c>
      <c r="D26" s="42">
        <f>Item12!D3</f>
        <v>60000</v>
      </c>
      <c r="E26" s="44">
        <f>Item12!F3</f>
        <v>1E-4</v>
      </c>
      <c r="F26" s="44">
        <f>(ROUND(E26,2)*D26)</f>
        <v>0</v>
      </c>
    </row>
    <row r="27" spans="1:6" ht="17.25">
      <c r="A27" s="45" t="s">
        <v>20</v>
      </c>
      <c r="B27" s="90" t="str">
        <f>Item13!G20</f>
        <v>TELEFONICA BRASIL S/A</v>
      </c>
      <c r="C27" s="91"/>
      <c r="D27" s="91"/>
      <c r="E27" s="91"/>
      <c r="F27" s="92"/>
    </row>
    <row r="28" spans="1:6">
      <c r="A28" s="42">
        <v>13</v>
      </c>
      <c r="B28" s="43" t="str">
        <f>Item13!B3</f>
        <v>Fixo-Fixo Intrarregionais</v>
      </c>
      <c r="C28" s="42" t="str">
        <f>Item13!C3</f>
        <v>minuto</v>
      </c>
      <c r="D28" s="42">
        <f>Item13!D3</f>
        <v>60000</v>
      </c>
      <c r="E28" s="44">
        <f>Item13!F3</f>
        <v>1E-4</v>
      </c>
      <c r="F28" s="44">
        <f>(ROUND(E28,2)*D28)</f>
        <v>0</v>
      </c>
    </row>
    <row r="29" spans="1:6" ht="17.25">
      <c r="A29" s="45" t="s">
        <v>20</v>
      </c>
      <c r="B29" s="90" t="str">
        <f>Item14!G20</f>
        <v>TELEFONICA BRASIL S/A</v>
      </c>
      <c r="C29" s="91"/>
      <c r="D29" s="91"/>
      <c r="E29" s="91"/>
      <c r="F29" s="92"/>
    </row>
    <row r="30" spans="1:6">
      <c r="A30" s="42">
        <v>14</v>
      </c>
      <c r="B30" s="43" t="str">
        <f>Item14!B3</f>
        <v>Fixo-Fixo Inter-Regionais</v>
      </c>
      <c r="C30" s="42" t="str">
        <f>Item14!C3</f>
        <v>minuto</v>
      </c>
      <c r="D30" s="42">
        <f>Item14!D3</f>
        <v>60000</v>
      </c>
      <c r="E30" s="44">
        <f>Item14!F3</f>
        <v>1E-4</v>
      </c>
      <c r="F30" s="44">
        <f>(ROUND(E30,2)*D30)</f>
        <v>0</v>
      </c>
    </row>
    <row r="31" spans="1:6" ht="17.25">
      <c r="A31" s="45" t="s">
        <v>20</v>
      </c>
      <c r="B31" s="90" t="str">
        <f>Item15!G20</f>
        <v>TELEFONICA BRASIL S/A</v>
      </c>
      <c r="C31" s="91"/>
      <c r="D31" s="91"/>
      <c r="E31" s="91"/>
      <c r="F31" s="92"/>
    </row>
    <row r="32" spans="1:6">
      <c r="A32" s="42">
        <v>15</v>
      </c>
      <c r="B32" s="43" t="str">
        <f>Item15!B3</f>
        <v>Fixo-Móvel Intrarregionais (VC-2)</v>
      </c>
      <c r="C32" s="42" t="str">
        <f>Item15!C3</f>
        <v>minuto</v>
      </c>
      <c r="D32" s="42">
        <f>Item15!D3</f>
        <v>60000</v>
      </c>
      <c r="E32" s="44">
        <f>Item15!F3</f>
        <v>1E-4</v>
      </c>
      <c r="F32" s="44">
        <f>(ROUND(E32,2)*D32)</f>
        <v>0</v>
      </c>
    </row>
    <row r="33" spans="1:6" ht="17.25">
      <c r="A33" s="45" t="s">
        <v>20</v>
      </c>
      <c r="B33" s="90" t="str">
        <f>Item16!G20</f>
        <v>TELEFONICA BRASIL S/A</v>
      </c>
      <c r="C33" s="91"/>
      <c r="D33" s="91"/>
      <c r="E33" s="91"/>
      <c r="F33" s="92"/>
    </row>
    <row r="34" spans="1:6">
      <c r="A34" s="42">
        <v>16</v>
      </c>
      <c r="B34" s="43" t="str">
        <f>Item16!B3</f>
        <v>Fixo-Móvel Inter-Regionais (VC-3)</v>
      </c>
      <c r="C34" s="42" t="str">
        <f>Item16!C3</f>
        <v>minuto</v>
      </c>
      <c r="D34" s="42">
        <f>Item16!D3</f>
        <v>30000</v>
      </c>
      <c r="E34" s="44">
        <f>Item16!F3</f>
        <v>1E-4</v>
      </c>
      <c r="F34" s="44">
        <f>(ROUND(E34,2)*D34)</f>
        <v>0</v>
      </c>
    </row>
    <row r="35" spans="1:6" ht="17.25">
      <c r="A35" s="45" t="s">
        <v>20</v>
      </c>
      <c r="B35" s="90" t="str">
        <f>Item17!G20</f>
        <v>TELEFONICA BRASIL S/A</v>
      </c>
      <c r="C35" s="91"/>
      <c r="D35" s="91"/>
      <c r="E35" s="91"/>
      <c r="F35" s="92"/>
    </row>
    <row r="36" spans="1:6">
      <c r="A36" s="42">
        <v>17</v>
      </c>
      <c r="B36" s="43" t="str">
        <f>Item17!B3</f>
        <v>Assinatura mensal de 2 (dois) troncos SIP (10 Mbps)</v>
      </c>
      <c r="C36" s="42" t="str">
        <f>Item17!C3</f>
        <v>mensalidade</v>
      </c>
      <c r="D36" s="42">
        <f>Item17!D3</f>
        <v>24</v>
      </c>
      <c r="E36" s="44">
        <f>Item17!F3</f>
        <v>303.36</v>
      </c>
      <c r="F36" s="44">
        <f>(ROUND(E36,2)*D36)</f>
        <v>7280.64</v>
      </c>
    </row>
    <row r="37" spans="1:6" ht="17.25">
      <c r="A37" s="45" t="s">
        <v>20</v>
      </c>
      <c r="B37" s="90" t="str">
        <f>Item18!G20</f>
        <v>MÉTODO TELECOMUNICAÇÕES E COMERCIO LTDA</v>
      </c>
      <c r="C37" s="91"/>
      <c r="D37" s="91"/>
      <c r="E37" s="91"/>
      <c r="F37" s="92"/>
    </row>
    <row r="38" spans="1:6">
      <c r="A38" s="42">
        <v>18</v>
      </c>
      <c r="B38" s="43" t="str">
        <f>Item18!B3</f>
        <v>Outros (detalhar)</v>
      </c>
      <c r="C38" s="42" t="str">
        <f>Item18!C3</f>
        <v>mensalidade</v>
      </c>
      <c r="D38" s="42">
        <f>Item18!D3</f>
        <v>24</v>
      </c>
      <c r="E38" s="44">
        <f>Item18!F3</f>
        <v>0</v>
      </c>
      <c r="F38" s="44">
        <f>(ROUND(E38,2)*D38)</f>
        <v>0</v>
      </c>
    </row>
    <row r="39" spans="1:6" ht="17.25">
      <c r="A39" s="45" t="s">
        <v>20</v>
      </c>
      <c r="B39" s="90" t="str">
        <f>Item19!G20</f>
        <v>TELEFONICA BRASIL S/A</v>
      </c>
      <c r="C39" s="91"/>
      <c r="D39" s="91"/>
      <c r="E39" s="91"/>
      <c r="F39" s="92"/>
    </row>
    <row r="40" spans="1:6">
      <c r="A40" s="42">
        <v>19</v>
      </c>
      <c r="B40" s="43" t="str">
        <f>Item19!B3</f>
        <v>Taxa de instalação dos 2 (dois) troncos SIP e faixas DDR</v>
      </c>
      <c r="C40" s="42" t="str">
        <f>Item19!C3</f>
        <v>unidade</v>
      </c>
      <c r="D40" s="42">
        <f>Item19!D3</f>
        <v>1</v>
      </c>
      <c r="E40" s="44">
        <f>Item19!F3</f>
        <v>1E-4</v>
      </c>
      <c r="F40" s="44">
        <f>(ROUND(E40,2)*D40)</f>
        <v>0</v>
      </c>
    </row>
    <row r="41" spans="1:6" ht="17.25">
      <c r="A41" s="45" t="s">
        <v>20</v>
      </c>
      <c r="B41" s="90" t="str">
        <f>Item20!G20</f>
        <v>MÉTODO TELECOMUNICAÇÕES E COMERCIO LTDA</v>
      </c>
      <c r="C41" s="91"/>
      <c r="D41" s="91"/>
      <c r="E41" s="91"/>
      <c r="F41" s="92"/>
    </row>
    <row r="42" spans="1:6">
      <c r="A42" s="42">
        <v>20</v>
      </c>
      <c r="B42" s="43" t="str">
        <f>Item20!B3</f>
        <v>Outros (detalhar)</v>
      </c>
      <c r="C42" s="42" t="str">
        <f>Item20!C3</f>
        <v>unidade</v>
      </c>
      <c r="D42" s="42">
        <f>Item20!D3</f>
        <v>1</v>
      </c>
      <c r="E42" s="44">
        <f>Item20!F3</f>
        <v>0</v>
      </c>
      <c r="F42" s="44">
        <f>(ROUND(E42,2)*D42)</f>
        <v>0</v>
      </c>
    </row>
    <row r="43" spans="1:6" ht="17.25">
      <c r="A43" s="45" t="s">
        <v>20</v>
      </c>
      <c r="B43" s="90" t="str">
        <f>Item21!G20</f>
        <v>TELEFONICA BRASIL S/A</v>
      </c>
      <c r="C43" s="91"/>
      <c r="D43" s="91"/>
      <c r="E43" s="91"/>
      <c r="F43" s="92"/>
    </row>
    <row r="44" spans="1:6">
      <c r="A44" s="42">
        <v>21</v>
      </c>
      <c r="B44" s="43" t="str">
        <f>Item21!B3</f>
        <v>Tráfego Fixo-Fixo</v>
      </c>
      <c r="C44" s="42" t="str">
        <f>Item21!C3</f>
        <v>minuto</v>
      </c>
      <c r="D44" s="42">
        <f>Item21!D3</f>
        <v>660000</v>
      </c>
      <c r="E44" s="44">
        <f>Item21!F3</f>
        <v>1E-4</v>
      </c>
      <c r="F44" s="44">
        <f>(ROUND(E44,2)*D44)</f>
        <v>0</v>
      </c>
    </row>
    <row r="45" spans="1:6" ht="17.25">
      <c r="A45" s="45" t="s">
        <v>20</v>
      </c>
      <c r="B45" s="90" t="str">
        <f>Item22!G20</f>
        <v>TELEFONICA BRASIL S/A</v>
      </c>
      <c r="C45" s="91"/>
      <c r="D45" s="91"/>
      <c r="E45" s="91"/>
      <c r="F45" s="92"/>
    </row>
    <row r="46" spans="1:6">
      <c r="A46" s="42">
        <v>22</v>
      </c>
      <c r="B46" s="43" t="str">
        <f>Item22!B3</f>
        <v>Tráfego Fixo-Móvel (VC-1)</v>
      </c>
      <c r="C46" s="42" t="str">
        <f>Item22!C3</f>
        <v>minuto</v>
      </c>
      <c r="D46" s="42">
        <f>Item22!D3</f>
        <v>135000</v>
      </c>
      <c r="E46" s="44">
        <f>Item22!F3</f>
        <v>1E-4</v>
      </c>
      <c r="F46" s="44">
        <f>(ROUND(E46,2)*D46)</f>
        <v>0</v>
      </c>
    </row>
    <row r="47" spans="1:6" ht="17.25">
      <c r="A47" s="45" t="s">
        <v>20</v>
      </c>
      <c r="B47" s="90" t="str">
        <f>Item23!G20</f>
        <v>TELEFONICA BRASIL S/A</v>
      </c>
      <c r="C47" s="91"/>
      <c r="D47" s="91"/>
      <c r="E47" s="91"/>
      <c r="F47" s="92"/>
    </row>
    <row r="48" spans="1:6">
      <c r="A48" s="42">
        <v>23</v>
      </c>
      <c r="B48" s="43" t="str">
        <f>Item23!B3</f>
        <v>Fixo-Fixo Intrarregionais</v>
      </c>
      <c r="C48" s="42" t="str">
        <f>Item23!C3</f>
        <v>minuto</v>
      </c>
      <c r="D48" s="42">
        <f>Item23!D3</f>
        <v>135000</v>
      </c>
      <c r="E48" s="44">
        <f>Item23!F3</f>
        <v>1E-4</v>
      </c>
      <c r="F48" s="44">
        <f>(ROUND(E48,2)*D48)</f>
        <v>0</v>
      </c>
    </row>
    <row r="49" spans="1:6" ht="17.25">
      <c r="A49" s="45" t="s">
        <v>20</v>
      </c>
      <c r="B49" s="90" t="str">
        <f>Item24!G20</f>
        <v>TELEFONICA BRASIL S/A</v>
      </c>
      <c r="C49" s="91"/>
      <c r="D49" s="91"/>
      <c r="E49" s="91"/>
      <c r="F49" s="92"/>
    </row>
    <row r="50" spans="1:6">
      <c r="A50" s="42">
        <v>24</v>
      </c>
      <c r="B50" s="43" t="str">
        <f>Item24!B3</f>
        <v>Fixo-Fixo Inter-Regionais</v>
      </c>
      <c r="C50" s="42" t="str">
        <f>Item24!C3</f>
        <v>minuto</v>
      </c>
      <c r="D50" s="42">
        <f>Item24!D3</f>
        <v>135000</v>
      </c>
      <c r="E50" s="44">
        <f>Item24!F3</f>
        <v>1E-4</v>
      </c>
      <c r="F50" s="44">
        <f>(ROUND(E50,2)*D50)</f>
        <v>0</v>
      </c>
    </row>
    <row r="51" spans="1:6" ht="17.25">
      <c r="A51" s="45" t="s">
        <v>20</v>
      </c>
      <c r="B51" s="90" t="str">
        <f>Item25!G20</f>
        <v>TELEFONICA BRASIL S/A</v>
      </c>
      <c r="C51" s="91"/>
      <c r="D51" s="91"/>
      <c r="E51" s="91"/>
      <c r="F51" s="92"/>
    </row>
    <row r="52" spans="1:6">
      <c r="A52" s="42">
        <v>25</v>
      </c>
      <c r="B52" s="43" t="str">
        <f>Item25!B3</f>
        <v>Fixo-Móvel Intrarregionais (VC-2)</v>
      </c>
      <c r="C52" s="42" t="str">
        <f>Item25!C3</f>
        <v>minuto</v>
      </c>
      <c r="D52" s="42">
        <f>Item25!D3</f>
        <v>135000</v>
      </c>
      <c r="E52" s="44">
        <f>Item25!F3</f>
        <v>1E-4</v>
      </c>
      <c r="F52" s="44">
        <f>(ROUND(E52,2)*D52)</f>
        <v>0</v>
      </c>
    </row>
    <row r="53" spans="1:6" ht="17.25">
      <c r="A53" s="45" t="s">
        <v>20</v>
      </c>
      <c r="B53" s="90" t="str">
        <f>Item26!G20</f>
        <v>TELEFONICA BRASIL S/A</v>
      </c>
      <c r="C53" s="91"/>
      <c r="D53" s="91"/>
      <c r="E53" s="91"/>
      <c r="F53" s="92"/>
    </row>
    <row r="54" spans="1:6">
      <c r="A54" s="42">
        <v>26</v>
      </c>
      <c r="B54" s="43" t="str">
        <f>Item26!B3</f>
        <v>Fixo-Móvel Inter-Regionais (VC-3)</v>
      </c>
      <c r="C54" s="42" t="str">
        <f>Item26!C3</f>
        <v>minuto</v>
      </c>
      <c r="D54" s="42">
        <f>Item26!D3</f>
        <v>75000</v>
      </c>
      <c r="E54" s="44">
        <f>Item26!F3</f>
        <v>1E-4</v>
      </c>
      <c r="F54" s="44">
        <f>(ROUND(E54,2)*D54)</f>
        <v>0</v>
      </c>
    </row>
    <row r="55" spans="1:6" ht="17.25">
      <c r="A55" s="45" t="s">
        <v>20</v>
      </c>
      <c r="B55" s="90" t="str">
        <f>Item27!G20</f>
        <v>TELEFONICA BRASIL S/A</v>
      </c>
      <c r="C55" s="91"/>
      <c r="D55" s="91"/>
      <c r="E55" s="91"/>
      <c r="F55" s="92"/>
    </row>
    <row r="56" spans="1:6">
      <c r="A56" s="42">
        <v>27</v>
      </c>
      <c r="B56" s="43" t="str">
        <f>Item27!B3</f>
        <v>Assinatura mensal de 2 (dois) troncos SIP (10 Mbps)</v>
      </c>
      <c r="C56" s="42" t="str">
        <f>Item27!C3</f>
        <v>mensalidade</v>
      </c>
      <c r="D56" s="42">
        <f>Item27!D3</f>
        <v>24</v>
      </c>
      <c r="E56" s="44">
        <f>Item27!F3</f>
        <v>303.36</v>
      </c>
      <c r="F56" s="44">
        <f>(ROUND(E56,2)*D56)</f>
        <v>7280.64</v>
      </c>
    </row>
    <row r="57" spans="1:6" ht="17.25">
      <c r="A57" s="45" t="s">
        <v>20</v>
      </c>
      <c r="B57" s="90" t="str">
        <f>Item28!G20</f>
        <v>MÉTODO TELECOMUNICAÇÕES E COMERCIO LTDA</v>
      </c>
      <c r="C57" s="91"/>
      <c r="D57" s="91"/>
      <c r="E57" s="91"/>
      <c r="F57" s="92"/>
    </row>
    <row r="58" spans="1:6">
      <c r="A58" s="42">
        <v>28</v>
      </c>
      <c r="B58" s="43" t="str">
        <f>Item28!B3</f>
        <v>Outros (detalhar)</v>
      </c>
      <c r="C58" s="42" t="str">
        <f>Item28!C3</f>
        <v>mensalidade</v>
      </c>
      <c r="D58" s="42">
        <f>Item28!D3</f>
        <v>24</v>
      </c>
      <c r="E58" s="44">
        <f>Item28!F3</f>
        <v>0</v>
      </c>
      <c r="F58" s="44">
        <f>(ROUND(E58,2)*D58)</f>
        <v>0</v>
      </c>
    </row>
    <row r="59" spans="1:6" ht="17.25">
      <c r="A59" s="45" t="s">
        <v>20</v>
      </c>
      <c r="B59" s="90" t="str">
        <f>Item29!G20</f>
        <v>TELEFONICA BRASIL S/A</v>
      </c>
      <c r="C59" s="91"/>
      <c r="D59" s="91"/>
      <c r="E59" s="91"/>
      <c r="F59" s="92"/>
    </row>
    <row r="60" spans="1:6">
      <c r="A60" s="42">
        <v>29</v>
      </c>
      <c r="B60" s="43" t="str">
        <f>Item29!B3</f>
        <v>Taxa de instalação dos 2 (dois) troncos SIP e faixas DDR</v>
      </c>
      <c r="C60" s="42" t="str">
        <f>Item29!C3</f>
        <v>unidade</v>
      </c>
      <c r="D60" s="42">
        <f>Item29!D3</f>
        <v>1</v>
      </c>
      <c r="E60" s="44">
        <f>Item29!F3</f>
        <v>1E-4</v>
      </c>
      <c r="F60" s="44">
        <f>(ROUND(E60,2)*D60)</f>
        <v>0</v>
      </c>
    </row>
    <row r="61" spans="1:6" ht="17.25">
      <c r="A61" s="45" t="s">
        <v>20</v>
      </c>
      <c r="B61" s="90" t="str">
        <f>Item30!G20</f>
        <v>MÉTODO TELECOMUNICAÇÕES E COMERCIO LTDA</v>
      </c>
      <c r="C61" s="91"/>
      <c r="D61" s="91"/>
      <c r="E61" s="91"/>
      <c r="F61" s="92"/>
    </row>
    <row r="62" spans="1:6">
      <c r="A62" s="42">
        <v>30</v>
      </c>
      <c r="B62" s="43" t="str">
        <f>Item30!B3</f>
        <v>Outros (detalhar)</v>
      </c>
      <c r="C62" s="42" t="str">
        <f>Item30!C3</f>
        <v>unidade</v>
      </c>
      <c r="D62" s="42">
        <f>Item30!D3</f>
        <v>1</v>
      </c>
      <c r="E62" s="44">
        <f>Item30!F3</f>
        <v>0</v>
      </c>
      <c r="F62" s="44">
        <f>(ROUND(E62,2)*D62)</f>
        <v>0</v>
      </c>
    </row>
    <row r="63" spans="1:6" ht="17.25">
      <c r="A63" s="45" t="s">
        <v>20</v>
      </c>
      <c r="B63" s="90" t="str">
        <f>Item31!G20</f>
        <v>ALGAR TELECOM S/A</v>
      </c>
      <c r="C63" s="91"/>
      <c r="D63" s="91"/>
      <c r="E63" s="91"/>
      <c r="F63" s="92"/>
    </row>
    <row r="64" spans="1:6">
      <c r="A64" s="42">
        <v>31</v>
      </c>
      <c r="B64" s="43" t="str">
        <f>Item31!B3</f>
        <v>Ligações recebidas de telefone fixo</v>
      </c>
      <c r="C64" s="42" t="str">
        <f>Item31!C3</f>
        <v>minuto</v>
      </c>
      <c r="D64" s="42">
        <f>Item31!D3</f>
        <v>120000</v>
      </c>
      <c r="E64" s="44">
        <f>Item31!F3</f>
        <v>5.7000000000000002E-3</v>
      </c>
      <c r="F64" s="44">
        <f>(ROUND(E64,2)*D64)</f>
        <v>1200</v>
      </c>
    </row>
    <row r="65" spans="1:6" ht="17.25">
      <c r="A65" s="45" t="s">
        <v>20</v>
      </c>
      <c r="B65" s="90" t="str">
        <f>Item32!G20</f>
        <v>ALGAR TELECOM S/A</v>
      </c>
      <c r="C65" s="91"/>
      <c r="D65" s="91"/>
      <c r="E65" s="91"/>
      <c r="F65" s="92"/>
    </row>
    <row r="66" spans="1:6">
      <c r="A66" s="42">
        <v>32</v>
      </c>
      <c r="B66" s="43" t="str">
        <f>Item32!B3</f>
        <v>Ligações recebidas de telefone móvel</v>
      </c>
      <c r="C66" s="42" t="str">
        <f>Item32!C3</f>
        <v>minuto</v>
      </c>
      <c r="D66" s="42">
        <f>Item32!D3</f>
        <v>240000</v>
      </c>
      <c r="E66" s="44">
        <f>Item32!F3</f>
        <v>9.3200000000000005E-2</v>
      </c>
      <c r="F66" s="44">
        <f>(ROUND(E66,2)*D66)</f>
        <v>21600</v>
      </c>
    </row>
    <row r="67" spans="1:6" ht="17.25">
      <c r="A67" s="45" t="s">
        <v>20</v>
      </c>
      <c r="B67" s="90" t="str">
        <f>Item33!G20</f>
        <v>ALGAR TELECOM S/A</v>
      </c>
      <c r="C67" s="91"/>
      <c r="D67" s="91"/>
      <c r="E67" s="91"/>
      <c r="F67" s="92"/>
    </row>
    <row r="68" spans="1:6">
      <c r="A68" s="42">
        <v>33</v>
      </c>
      <c r="B68" s="43" t="str">
        <f>Item33!B3</f>
        <v>Ligações intraestaduais recebidas de telefone fixo</v>
      </c>
      <c r="C68" s="42" t="str">
        <f>Item33!C3</f>
        <v>minuto</v>
      </c>
      <c r="D68" s="42">
        <f>Item33!D3</f>
        <v>60000</v>
      </c>
      <c r="E68" s="44">
        <f>Item33!F3</f>
        <v>6.4500000000000002E-2</v>
      </c>
      <c r="F68" s="44">
        <f>(ROUND(E68,2)*D68)</f>
        <v>3600</v>
      </c>
    </row>
    <row r="69" spans="1:6" ht="17.25">
      <c r="A69" s="45" t="s">
        <v>20</v>
      </c>
      <c r="B69" s="90" t="str">
        <f>Item34!G20</f>
        <v>ALGAR TELECOM S/A</v>
      </c>
      <c r="C69" s="91"/>
      <c r="D69" s="91"/>
      <c r="E69" s="91"/>
      <c r="F69" s="92"/>
    </row>
    <row r="70" spans="1:6">
      <c r="A70" s="42">
        <v>34</v>
      </c>
      <c r="B70" s="43" t="str">
        <f>Item34!B3</f>
        <v>Ligações intraestaduais recebidas de telefone móvel</v>
      </c>
      <c r="C70" s="42" t="str">
        <f>Item34!C3</f>
        <v>minuto</v>
      </c>
      <c r="D70" s="42">
        <f>Item34!D3</f>
        <v>120000</v>
      </c>
      <c r="E70" s="44">
        <f>Item34!F3</f>
        <v>9.3200000000000005E-2</v>
      </c>
      <c r="F70" s="44">
        <f>(ROUND(E70,2)*D70)</f>
        <v>10800</v>
      </c>
    </row>
    <row r="71" spans="1:6" ht="17.25">
      <c r="A71" s="45" t="s">
        <v>20</v>
      </c>
      <c r="B71" s="90" t="str">
        <f>Item35!G20</f>
        <v>ALGAR TELECOM S/A</v>
      </c>
      <c r="C71" s="91"/>
      <c r="D71" s="91"/>
      <c r="E71" s="91"/>
      <c r="F71" s="92"/>
    </row>
    <row r="72" spans="1:6">
      <c r="A72" s="42">
        <v>35</v>
      </c>
      <c r="B72" s="43" t="str">
        <f>Item35!B3</f>
        <v>Assinatura mensal de 0800</v>
      </c>
      <c r="C72" s="42" t="str">
        <f>Item35!C3</f>
        <v>mensalidade</v>
      </c>
      <c r="D72" s="42">
        <f>Item35!D3</f>
        <v>24</v>
      </c>
      <c r="E72" s="44">
        <f>Item35!F3</f>
        <v>109.37</v>
      </c>
      <c r="F72" s="44">
        <f>(ROUND(E72,2)*D72)</f>
        <v>2624.88</v>
      </c>
    </row>
    <row r="73" spans="1:6" ht="15.75">
      <c r="A73" s="40"/>
      <c r="B73" s="40"/>
      <c r="C73" s="81" t="s">
        <v>21</v>
      </c>
      <c r="D73" s="82"/>
      <c r="E73" s="83"/>
      <c r="F73" s="52">
        <f>SUM(F4:F72)</f>
        <v>61666.799999999996</v>
      </c>
    </row>
  </sheetData>
  <mergeCells count="37">
    <mergeCell ref="B43:F43"/>
    <mergeCell ref="B45:F45"/>
    <mergeCell ref="B47:F47"/>
    <mergeCell ref="C73:E73"/>
    <mergeCell ref="B5:F5"/>
    <mergeCell ref="B7:F7"/>
    <mergeCell ref="B9:F9"/>
    <mergeCell ref="B11:F11"/>
    <mergeCell ref="B13:F13"/>
    <mergeCell ref="B15:F15"/>
    <mergeCell ref="B17:F17"/>
    <mergeCell ref="B19:F19"/>
    <mergeCell ref="B59:F59"/>
    <mergeCell ref="B61:F61"/>
    <mergeCell ref="B63:F63"/>
    <mergeCell ref="B65:F65"/>
    <mergeCell ref="A1:F1"/>
    <mergeCell ref="B3:F3"/>
    <mergeCell ref="B41:F41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67:F67"/>
    <mergeCell ref="B69:F69"/>
    <mergeCell ref="B71:F71"/>
    <mergeCell ref="B49:F49"/>
    <mergeCell ref="B51:F51"/>
    <mergeCell ref="B53:F53"/>
    <mergeCell ref="B55:F55"/>
    <mergeCell ref="B57:F57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2" manualBreakCount="2">
    <brk id="34" max="5" man="1"/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93</vt:i4>
      </vt:variant>
      <vt:variant>
        <vt:lpstr>Intervalos nomeados</vt:lpstr>
      </vt:variant>
      <vt:variant>
        <vt:i4>3</vt:i4>
      </vt:variant>
    </vt:vector>
  </HeadingPairs>
  <TitlesOfParts>
    <vt:vector size="9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Item54</vt:lpstr>
      <vt:lpstr>Item55</vt:lpstr>
      <vt:lpstr>Item56</vt:lpstr>
      <vt:lpstr>Item57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Item95</vt:lpstr>
      <vt:lpstr>Item96</vt:lpstr>
      <vt:lpstr>Item97</vt:lpstr>
      <vt:lpstr>Item98</vt:lpstr>
      <vt:lpstr>Item99</vt:lpstr>
      <vt:lpstr>Item100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2023-07-14T17:02:08Z</cp:lastPrinted>
  <dcterms:created xsi:type="dcterms:W3CDTF">2019-01-16T20:04:04Z</dcterms:created>
  <dcterms:modified xsi:type="dcterms:W3CDTF">2023-10-25T19:57:41Z</dcterms:modified>
</cp:coreProperties>
</file>